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bkp\meus documentos_backup_hd_desktop\3. SEDE SOCIAL DA CÂMERA PJ\MEDIÇÕES\"/>
    </mc:Choice>
  </mc:AlternateContent>
  <xr:revisionPtr revIDLastSave="0" documentId="13_ncr:1_{1B0E8A04-5A5D-43BB-A9F6-2AAE5B414C19}" xr6:coauthVersionLast="47" xr6:coauthVersionMax="47" xr10:uidLastSave="{00000000-0000-0000-0000-000000000000}"/>
  <bookViews>
    <workbookView xWindow="-120" yWindow="-120" windowWidth="20730" windowHeight="11160" xr2:uid="{09CB3EF6-4D0F-4C31-A21B-A70EC7293F6F}"/>
  </bookViews>
  <sheets>
    <sheet name="MEDIÇÃO" sheetId="1" r:id="rId1"/>
    <sheet name="RESUMO MEM." sheetId="5" r:id="rId2"/>
    <sheet name="memória de cálculo" sheetId="2" r:id="rId3"/>
    <sheet name="Mapa de Cubação" sheetId="4" r:id="rId4"/>
  </sheets>
  <externalReferences>
    <externalReference r:id="rId5"/>
  </externalReferences>
  <definedNames>
    <definedName name="_xlnm.Print_Area" localSheetId="3">'Mapa de Cubação'!$A$1:$H$39</definedName>
    <definedName name="_xlnm.Print_Area" localSheetId="0">MEDIÇÃO!$A$1:$M$29</definedName>
    <definedName name="_xlnm.Print_Area" localSheetId="2">'memória de cálculo'!$A$1:$F$48</definedName>
    <definedName name="_xlnm.Print_Area" localSheetId="1">'RESUMO MEM.'!$A$1:$E$98</definedName>
    <definedName name="_xlnm.Print_Titles" localSheetId="0">MEDIÇÃO!$1:$12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M15" i="1" l="1"/>
  <c r="M18" i="1"/>
  <c r="M16" i="1"/>
  <c r="E96" i="5"/>
  <c r="E91" i="5"/>
  <c r="E69" i="5"/>
  <c r="E64" i="5"/>
  <c r="E59" i="5"/>
  <c r="E58" i="5"/>
  <c r="E60" i="5" s="1"/>
  <c r="E55" i="5"/>
  <c r="E54" i="5"/>
  <c r="E47" i="5"/>
  <c r="E43" i="5"/>
  <c r="E17" i="5"/>
  <c r="E37" i="5"/>
  <c r="E35" i="5"/>
  <c r="E31" i="5"/>
  <c r="E29" i="5"/>
  <c r="E25" i="5"/>
  <c r="E23" i="5"/>
  <c r="E13" i="4"/>
  <c r="F24" i="2"/>
  <c r="E68" i="5" s="1"/>
  <c r="E70" i="5" s="1"/>
  <c r="F19" i="2"/>
  <c r="F20" i="2" s="1"/>
  <c r="E63" i="5" s="1"/>
  <c r="E65" i="5" s="1"/>
  <c r="E38" i="5" l="1"/>
  <c r="E26" i="5"/>
  <c r="E32" i="5"/>
  <c r="F23" i="4"/>
  <c r="F31" i="2" l="1"/>
  <c r="J28" i="1"/>
  <c r="F35" i="2" l="1"/>
  <c r="F39" i="2" s="1"/>
  <c r="E90" i="5"/>
  <c r="E92" i="5" s="1"/>
  <c r="F26" i="4"/>
  <c r="E26" i="4"/>
  <c r="F25" i="4"/>
  <c r="E25" i="4"/>
  <c r="F24" i="4"/>
  <c r="E24" i="4"/>
  <c r="E23" i="4"/>
  <c r="G23" i="4" s="1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G13" i="4" s="1"/>
  <c r="F12" i="4"/>
  <c r="E12" i="4"/>
  <c r="F11" i="4"/>
  <c r="E11" i="4"/>
  <c r="G29" i="1"/>
  <c r="L28" i="1"/>
  <c r="G28" i="1"/>
  <c r="G27" i="1"/>
  <c r="J19" i="1"/>
  <c r="M19" i="1" s="1"/>
  <c r="K19" i="1"/>
  <c r="L19" i="1"/>
  <c r="J20" i="1"/>
  <c r="M20" i="1" s="1"/>
  <c r="K20" i="1"/>
  <c r="L20" i="1"/>
  <c r="J21" i="1"/>
  <c r="M21" i="1" s="1"/>
  <c r="K21" i="1"/>
  <c r="L21" i="1"/>
  <c r="J22" i="1"/>
  <c r="M22" i="1" s="1"/>
  <c r="K22" i="1"/>
  <c r="L22" i="1"/>
  <c r="J23" i="1"/>
  <c r="M23" i="1" s="1"/>
  <c r="K23" i="1"/>
  <c r="L23" i="1"/>
  <c r="J24" i="1"/>
  <c r="M24" i="1" s="1"/>
  <c r="K24" i="1"/>
  <c r="L24" i="1"/>
  <c r="G15" i="1"/>
  <c r="G14" i="1"/>
  <c r="G18" i="1"/>
  <c r="G19" i="1"/>
  <c r="G20" i="1"/>
  <c r="G21" i="1"/>
  <c r="G22" i="1"/>
  <c r="G23" i="1"/>
  <c r="G24" i="1"/>
  <c r="G17" i="1"/>
  <c r="G11" i="4" l="1"/>
  <c r="H11" i="4" s="1"/>
  <c r="H12" i="4" s="1"/>
  <c r="H13" i="4" s="1"/>
  <c r="G12" i="4"/>
  <c r="G15" i="4"/>
  <c r="G17" i="4"/>
  <c r="G19" i="4"/>
  <c r="G21" i="4"/>
  <c r="G25" i="4"/>
  <c r="G14" i="4"/>
  <c r="G16" i="4"/>
  <c r="G18" i="4"/>
  <c r="G20" i="4"/>
  <c r="G22" i="4"/>
  <c r="G24" i="4"/>
  <c r="G26" i="4"/>
  <c r="M28" i="1"/>
  <c r="G26" i="1"/>
  <c r="G25" i="1" s="1"/>
  <c r="G16" i="1"/>
  <c r="H14" i="4" l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33" i="4" l="1"/>
  <c r="H37" i="4" s="1"/>
  <c r="H32" i="4"/>
  <c r="F41" i="2" l="1"/>
  <c r="F45" i="2" l="1"/>
  <c r="E95" i="5"/>
  <c r="E97" i="5" s="1"/>
  <c r="J14" i="1"/>
  <c r="J27" i="1"/>
  <c r="E27" i="1"/>
  <c r="E26" i="1"/>
  <c r="J18" i="1"/>
  <c r="E18" i="1"/>
  <c r="J17" i="1"/>
  <c r="L17" i="1"/>
  <c r="E17" i="1"/>
  <c r="J15" i="1"/>
  <c r="E15" i="1"/>
  <c r="L14" i="1"/>
  <c r="E14" i="1"/>
  <c r="L15" i="1" l="1"/>
  <c r="M14" i="1"/>
  <c r="L18" i="1"/>
  <c r="L16" i="1" s="1"/>
  <c r="K14" i="1"/>
  <c r="K17" i="1"/>
  <c r="M27" i="1"/>
  <c r="M17" i="1"/>
  <c r="L27" i="1"/>
  <c r="K27" i="1"/>
  <c r="L25" i="1" l="1"/>
  <c r="L26" i="1"/>
  <c r="M25" i="1"/>
  <c r="M26" i="1"/>
  <c r="G13" i="1"/>
  <c r="K16" i="1"/>
  <c r="K25" i="1"/>
  <c r="M13" i="1"/>
  <c r="M29" i="1" s="1"/>
  <c r="L13" i="1"/>
  <c r="K6" i="1" l="1"/>
  <c r="K7" i="1" s="1"/>
  <c r="K29" i="1"/>
  <c r="K5" i="1" l="1"/>
</calcChain>
</file>

<file path=xl/sharedStrings.xml><?xml version="1.0" encoding="utf-8"?>
<sst xmlns="http://schemas.openxmlformats.org/spreadsheetml/2006/main" count="252" uniqueCount="180">
  <si>
    <t>Valor do contrato inicial:</t>
  </si>
  <si>
    <t>Valor medido acumulado anterior:</t>
  </si>
  <si>
    <t>Valor medição atual:</t>
  </si>
  <si>
    <t>Valor medido acumulado atual:</t>
  </si>
  <si>
    <t>Valor do saldo contratual:</t>
  </si>
  <si>
    <t>PLANILHA DE MEDIÇÃO</t>
  </si>
  <si>
    <t>ITEM</t>
  </si>
  <si>
    <t>DESCRIÇÃO</t>
  </si>
  <si>
    <t>UND</t>
  </si>
  <si>
    <t>CONTRATUAL</t>
  </si>
  <si>
    <t>QUANTIDADE</t>
  </si>
  <si>
    <t>VALOR</t>
  </si>
  <si>
    <t>QUANT.</t>
  </si>
  <si>
    <t>Valor Unit</t>
  </si>
  <si>
    <t>VALOR UNIT. C/ BDI</t>
  </si>
  <si>
    <t>TOTAL</t>
  </si>
  <si>
    <t>ANTERIOR</t>
  </si>
  <si>
    <t>ATUAL</t>
  </si>
  <si>
    <t>ACUMULADO</t>
  </si>
  <si>
    <t xml:space="preserve"> 1 </t>
  </si>
  <si>
    <t>ADMINISTRAÇÃO LOCAL DA OBRA</t>
  </si>
  <si>
    <t xml:space="preserve"> 1.1 </t>
  </si>
  <si>
    <t>ADMINISTRAÇÃO LOCAL DE OBRA</t>
  </si>
  <si>
    <t>UN</t>
  </si>
  <si>
    <t>FORNECIMENTO E INSTALAÇÃO DE PLACA DE OBRA COM CHAPA GALVANIZADA E ESTRUTURA DE MADEIRA. AF_03/2022_PS</t>
  </si>
  <si>
    <t xml:space="preserve"> 2 </t>
  </si>
  <si>
    <t>SERVIÇOS PRELIMINARES / CANTEIRO DE OBRAS</t>
  </si>
  <si>
    <t xml:space="preserve"> 2.1 </t>
  </si>
  <si>
    <t xml:space="preserve"> 2.2 </t>
  </si>
  <si>
    <t xml:space="preserve"> 3 </t>
  </si>
  <si>
    <t xml:space="preserve"> 3.1 </t>
  </si>
  <si>
    <t>INFRAESTRUTURA</t>
  </si>
  <si>
    <t>MOVIMENTO DE TERRA</t>
  </si>
  <si>
    <t>TRANSPORTE COM CAMINHÃO BASCULANTE DE 10 M³, EM VIA URBANA PAVIMENTADA, DMT ATÉ 30 KM (UNIDADE: M3XKM). AF_07/2020</t>
  </si>
  <si>
    <t>M3XKM</t>
  </si>
  <si>
    <t>3.0</t>
  </si>
  <si>
    <t>INFRA-ESTRUTURA</t>
  </si>
  <si>
    <t>Altura da área escavada (m) =</t>
  </si>
  <si>
    <t>OBS: Em anexo o mapa de cubação juntamente com os cortes topográficos</t>
  </si>
  <si>
    <t>Total de transporte de material à medir (m³/km) =</t>
  </si>
  <si>
    <t>Considera uma distância de 30km (km) =</t>
  </si>
  <si>
    <t>Total de volume para transporte executado  (m³/km) =</t>
  </si>
  <si>
    <t>Total de transporte de material de contrato (m³/km) =</t>
  </si>
  <si>
    <t>Volume de material para transporte com empolamento (m³) =</t>
  </si>
  <si>
    <t>Total de volume para transporte anterior medido (m³/km) =</t>
  </si>
  <si>
    <t>Total de volume da escavação horizontal executado (m³) =</t>
  </si>
  <si>
    <t>Total de volume da escavação horizontal medido anterior (m³) =</t>
  </si>
  <si>
    <t>Total de volume da escavação horizontal de contrato (m³) =</t>
  </si>
  <si>
    <t>Total de volume da escavação horizontal à medir (m³) =</t>
  </si>
  <si>
    <t>Àrea de escavação horizontal executada (m²) =</t>
  </si>
  <si>
    <t>PLANILHA DE CUBAÇÃO</t>
  </si>
  <si>
    <t>DMT:</t>
  </si>
  <si>
    <t>RODOVIA:</t>
  </si>
  <si>
    <t>CONTRATO:</t>
  </si>
  <si>
    <t>TRECHO:</t>
  </si>
  <si>
    <t>PERÍODO:</t>
  </si>
  <si>
    <t>SEGMENTO:</t>
  </si>
  <si>
    <t>LOTE:</t>
  </si>
  <si>
    <t>EMPRESA:</t>
  </si>
  <si>
    <t>MEDIÇÃO:</t>
  </si>
  <si>
    <t>TERRAPLENAGEM</t>
  </si>
  <si>
    <t>ESTACA</t>
  </si>
  <si>
    <t>ÁREA (m²)</t>
  </si>
  <si>
    <t>SOMA DAS ÁREAS (m²)</t>
  </si>
  <si>
    <t>SEMI-DISTÂNCIA (m)</t>
  </si>
  <si>
    <t>VOLUME PARCIAL (m³)</t>
  </si>
  <si>
    <t>VOLUME ACUMULADO (m³)</t>
  </si>
  <si>
    <t>+</t>
  </si>
  <si>
    <t>TOTAL ACUMULADO DESTE INTERVALO</t>
  </si>
  <si>
    <t>OBRA: CONSTRUÇÃO SEDE SOCIAL CÂMARA MUNICIPAL DE JOÃO PESSOA</t>
  </si>
  <si>
    <t>EMPRESA: SEGMENTO ENGENHARIA E SERVIÇOS LTDA</t>
  </si>
  <si>
    <t>CONTRATO 16/2025</t>
  </si>
  <si>
    <t>CONCORRÊNCIA 01/2025</t>
  </si>
  <si>
    <t>PERÍODO DA MEDIÇÃO: 01/06/2025 À 30/06/2025</t>
  </si>
  <si>
    <t>MEDIÇÃO 01</t>
  </si>
  <si>
    <t xml:space="preserve">TAXA DO CREA </t>
  </si>
  <si>
    <t xml:space="preserve"> 1.2</t>
  </si>
  <si>
    <t xml:space="preserve"> 2.8</t>
  </si>
  <si>
    <t xml:space="preserve"> 2.9</t>
  </si>
  <si>
    <t xml:space="preserve"> 2.10</t>
  </si>
  <si>
    <t xml:space="preserve"> 2.11</t>
  </si>
  <si>
    <t xml:space="preserve"> 2.12</t>
  </si>
  <si>
    <t xml:space="preserve"> 2.13</t>
  </si>
  <si>
    <t>m²</t>
  </si>
  <si>
    <t>Locação de container - Escritório com banheiro - 6,20 x 2,40m - Rev 02_02/2022</t>
  </si>
  <si>
    <t>mês</t>
  </si>
  <si>
    <t>LIMPEZA MECANIZADA DE CAMADA VEGETAL, VEGETAÇÃO E PEQUENAS ÁRVORES (DIÂMETRO DE TRONCO MENOR QUE 0,20 M), COM TRATOR DE ESTEIRAS. AF_03/2024</t>
  </si>
  <si>
    <t>CARGA, MANOBRA E DESCARGA DE SOLOS E MATERIAIS GRANULARES EM CAMINHÃO BASCULANTE 10 M³ - CARGA COM PÁ CARREGADEIRA (CAÇAMBA DE 1,7 A 2,8 M³ / 128 HP) E DESCARGA LIVRE (UNIDADE: T). AF_07/2020</t>
  </si>
  <si>
    <t>Ligação Predial de Água em Mureta de Concreto, Provisória ou Definitiva, com Fornecimento de Material, inclusive Mureta e Hidrômetro, Rede DN 50mm - Rev 03_10/2022</t>
  </si>
  <si>
    <t>ENTRADA DE ENERGIA ELÉTRICA, AÉREA, TRIFÁSICA, COM CAIXA DE SOBREPOR, CABO DE 16 MM2 E DISJUNTOR DIN 50A (NÃO INCLUSO O POSTE DE CONCRETO). AF_07/2020_PS</t>
  </si>
  <si>
    <t>POSTE DE CONCRETO ARMADO DE SECAO DUPLO T, EXTENSAO DE 10,00 M, RESISTENCIA DE 1000 DAN, TIPO B-1,5</t>
  </si>
  <si>
    <t xml:space="preserve"> 3.1.1 </t>
  </si>
  <si>
    <t xml:space="preserve"> 3.1.3 </t>
  </si>
  <si>
    <t>ESCAVAÇÃO HORIZONTAL, INCLUINDO CARGA E DESCARGA EM SOLO DE 1A CATEGORIA COM TRATOR DE ESTEIRAS (100HP/LÂMINA: 2,19M3). AF_07/2020</t>
  </si>
  <si>
    <t>m³</t>
  </si>
  <si>
    <t>ESCAVAÇÃO DE MATERIAL DE 1ª CATEGORIA</t>
  </si>
  <si>
    <t>BOTA FORA</t>
  </si>
  <si>
    <t xml:space="preserve">Total </t>
  </si>
  <si>
    <t>Total com empolamento de 30%</t>
  </si>
  <si>
    <t>OBRA : CONSTRUÇÃO SEDE SOCIAL CÂMARA MUNICIPAL DE JOÃO PESSOA</t>
  </si>
  <si>
    <t>LOCAL: RUA BANCÁRIO WALDEMAR DE MESQUITA ACCIOLY, S/N, BANCÁRIOS, JOÃO PESSOA - PB</t>
  </si>
  <si>
    <t>MEMORIAL DE CÁLCULO DO BM 01</t>
  </si>
  <si>
    <t>3.1</t>
  </si>
  <si>
    <t>3.1.1</t>
  </si>
  <si>
    <t>3.1.3</t>
  </si>
  <si>
    <t>TRANSPORTE COM CAMINHÃO BASCULANTE DE 10 M³, EM VIA URBANA PAVIMENTADA, DMT ATÉ 30 KM (UNIDADE: M3XKM)</t>
  </si>
  <si>
    <t>ESCAVAÇÃO HORIZONTAL, INCLUINDO CARGA E DESCARGA EM SOLO DE 1A CATEGORIA COM TRATOR DE ESTEIRAS (100HP/LÂMINA: 2,19M3)</t>
  </si>
  <si>
    <t>2.0</t>
  </si>
  <si>
    <t>2.8</t>
  </si>
  <si>
    <t>LIMPEZA MECANIZADA DE CAMADA VEGETAL, VEGETAÇÃO E PEQUENAS ÁRVORES (DIÂMETRO DE TRONCO MENOR QUE 0,20 M), COM TRATOR DE ESTEIRAS</t>
  </si>
  <si>
    <t>Àrea do terreno (m²) =</t>
  </si>
  <si>
    <t>2.9</t>
  </si>
  <si>
    <t xml:space="preserve">CARGA, MANOBRA E DESCARGA DE SOLOS E MATERIAIS GRANULARES EM CAMINHÃO BASCULANTE 10 M³ </t>
  </si>
  <si>
    <t>Àrea de limpeza do terreno (m²) =</t>
  </si>
  <si>
    <t>Total de volume executado (m³)</t>
  </si>
  <si>
    <t>Total de volume com empolamento (m³)</t>
  </si>
  <si>
    <t>2.10</t>
  </si>
  <si>
    <t>Volume de limpeza com a área executada (m³) =</t>
  </si>
  <si>
    <t>PERÍODO DA MEDIÇÃO: 10/06/2025 À 30/06/2025</t>
  </si>
  <si>
    <t>1.0</t>
  </si>
  <si>
    <t>1.1</t>
  </si>
  <si>
    <t>Total de aministração de obra executado (und) =</t>
  </si>
  <si>
    <t>Total de aministração de obra de contrato (und) =</t>
  </si>
  <si>
    <t>4.0</t>
  </si>
  <si>
    <t>4.3</t>
  </si>
  <si>
    <t>FUNDAÇÃO</t>
  </si>
  <si>
    <t>4.3.2</t>
  </si>
  <si>
    <t>BLOCO DE COROAMENTO/ VIGA BALDRAME</t>
  </si>
  <si>
    <t>4.3.2.7</t>
  </si>
  <si>
    <t>ARMAÇÃO DE BLOCO, VIGA BALDRAME OU SAPATA UTILIZANDO AÇO CA-50 DE 12,5 MM - MONTAGEM. AF_06/2017</t>
  </si>
  <si>
    <t>Total de armação de bloco, viga baldrame executado (kg) =</t>
  </si>
  <si>
    <t>Total de armação de bloco, viga baldrame de contrato (kg) =</t>
  </si>
  <si>
    <t>Total de armação de bloco, viga baldrame medido até o BM 15 (kg) =</t>
  </si>
  <si>
    <t>Total de armação de bloco, viga baldrame a medir no BM 16 (kg) =</t>
  </si>
  <si>
    <t>4.3.2.8</t>
  </si>
  <si>
    <t>ARMAÇÃO DE BLOCO, VIGA BALDRAME OU SAPATA UTILIZANDO AÇO CA-50 DE 16 MM - MONTAGEM. AF_06/2017</t>
  </si>
  <si>
    <t>4.3.2.13</t>
  </si>
  <si>
    <t>ARMAÇÃO DE BLOCO, VIGA BALDRAME OU SAPATA UTILIZANDO AÇO CA-50 DE 8 MM - MONTAGEM. AF_06/2017</t>
  </si>
  <si>
    <t>RESUMO DA MEMÓRIA DE CÁLCULO DO BM 01</t>
  </si>
  <si>
    <t>Total de aministração de obra a medir no BM 01 (und) =</t>
  </si>
  <si>
    <t>1.2</t>
  </si>
  <si>
    <t>Total de taxa do CREA executado (und) =</t>
  </si>
  <si>
    <t>Total de taxa do CREA de contrato (und) =</t>
  </si>
  <si>
    <t>Total de taxa do CREA a medir no BM 01 (und) =</t>
  </si>
  <si>
    <t>2.1</t>
  </si>
  <si>
    <t>Total de fornecimento e instalação de placa de obra a medir no BM 01 (m²)=</t>
  </si>
  <si>
    <t>Total de fornecimento e instalação de placa de obra de contrato (m²)=</t>
  </si>
  <si>
    <t>2.2</t>
  </si>
  <si>
    <t>LOCAÇÃO DE CONTAINER - ESCRITÓRIO COM BANHEIRO - 6,20 x 2,40m - Rev 02_02/2022</t>
  </si>
  <si>
    <t>Total de locação de container executado (mês) =</t>
  </si>
  <si>
    <t>Total de locação de container de contrato (mês) =</t>
  </si>
  <si>
    <t>Total de locação de container a medir no BM 01 (mês) =</t>
  </si>
  <si>
    <t>Total de limpeza mecanizada de camada vegetal executado (m²) =</t>
  </si>
  <si>
    <t>Total de limpeza mecanizada de camada vegetal de contrato (m²) =</t>
  </si>
  <si>
    <t>Total de limpeza mecanizada de camada vegetal a medir no BM 01 (m²) =</t>
  </si>
  <si>
    <t>Total de carga, manobra e descarga executado (m³) =</t>
  </si>
  <si>
    <t>Total de carga, manobra e descarga de contrato (m³) =</t>
  </si>
  <si>
    <t>Total de carga, manobra e descarga a medir no BM 01 (m³) =</t>
  </si>
  <si>
    <t>Total de transporte com caminhão basculante executado (m³xkm) =</t>
  </si>
  <si>
    <t>Total de transporte com caminhão basculante de contrato (m³xkm) =</t>
  </si>
  <si>
    <t>Total de transporte com caminhão basculante a medir no BM 01 (m³xkm) =</t>
  </si>
  <si>
    <t>2.11</t>
  </si>
  <si>
    <t>LIGAÇÃO PREDIAL DE ÁGUA EM MURETA DE CONCRETO, PROVISÓRIA OU DEFINITIVA , COM FORNECIMENTO DE MATERIAL, INCLUSIVE MURETA E HIDRÔMETRO, REDE DN 50mm - REV 03_10/2022</t>
  </si>
  <si>
    <t>Total de ligação predial de água executado (und) =</t>
  </si>
  <si>
    <t>Total de ligação predial de água de contrato (und) =</t>
  </si>
  <si>
    <t>2.12</t>
  </si>
  <si>
    <t>Total de entrada de energia elétrica, executado (und) =</t>
  </si>
  <si>
    <t>Total de aentrada de energia elétrica de contrato (und) =</t>
  </si>
  <si>
    <t>2.13</t>
  </si>
  <si>
    <t>Total de poste de concreto armado executado (und) =</t>
  </si>
  <si>
    <t>Total de  poste de concreto armado de contrato (und) =</t>
  </si>
  <si>
    <t>Total de  poste de concreto armado a medir no BM 01 (und) =</t>
  </si>
  <si>
    <t>Total de entrada de energia elétrica a medir no BM 01 (und) =</t>
  </si>
  <si>
    <t>Total de ligação predial de água a medir no BM 01 (und) =</t>
  </si>
  <si>
    <t>Total de escavação horizontal executado (m³) =</t>
  </si>
  <si>
    <t>Total de escavação horizontal de contrato (m³) =</t>
  </si>
  <si>
    <t>Total de escavação horizontal à medir no BM 01 (m³) =</t>
  </si>
  <si>
    <t>Total de  transporte com caminhão basculante à medir no BM 01 (m³xkm) =</t>
  </si>
  <si>
    <t>Total de  transporte com caminhão basculante de contrato (m³xkm) =</t>
  </si>
  <si>
    <t>Foi considerado a área de (3,0 x 6,0m ) (m²)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</si>
</sst>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-* #,##0.000_-;\-* #,##0.000_-;_-* &quot;-&quot;??_-;_-@_-"/>
    <numFmt numFmtId="166" formatCode="0.000"/>
    <numFmt numFmtId="167" formatCode="_-* #,##0.000_-;\-* #,##0.000_-;_-* &quot;-&quot;???_-;_-@_-"/>
  </numFmts>
  <fonts count="24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20"/>
      <name val="Arial Narrow"/>
      <family val="2"/>
    </font>
    <font>
      <b/>
      <sz val="1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1"/>
    </font>
    <font>
      <sz val="8"/>
      <name val="Arial"/>
      <family val="1"/>
    </font>
    <font>
      <b/>
      <sz val="10"/>
      <color rgb="FF000000"/>
      <name val="Arial"/>
      <family val="1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19">
    <xf numFmtId="0" fontId="0" fillId="0" borderId="0" xfId="0"/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12" fillId="5" borderId="12" xfId="0" applyFont="1" applyFill="1" applyBorder="1" applyAlignment="1">
      <alignment horizontal="right" vertical="center" wrapText="1"/>
    </xf>
    <xf numFmtId="4" fontId="12" fillId="5" borderId="12" xfId="0" applyNumberFormat="1" applyFont="1" applyFill="1" applyBorder="1" applyAlignment="1">
      <alignment horizontal="right" vertical="center" wrapText="1"/>
    </xf>
    <xf numFmtId="43" fontId="12" fillId="5" borderId="12" xfId="0" applyNumberFormat="1" applyFont="1" applyFill="1" applyBorder="1" applyAlignment="1">
      <alignment horizontal="left" vertical="center" wrapText="1"/>
    </xf>
    <xf numFmtId="43" fontId="12" fillId="5" borderId="12" xfId="0" applyNumberFormat="1" applyFont="1" applyFill="1" applyBorder="1" applyAlignment="1">
      <alignment horizontal="righ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43" fontId="13" fillId="0" borderId="13" xfId="0" applyNumberFormat="1" applyFont="1" applyBorder="1" applyAlignment="1">
      <alignment horizontal="right" vertical="center" wrapText="1"/>
    </xf>
    <xf numFmtId="4" fontId="13" fillId="0" borderId="13" xfId="0" applyNumberFormat="1" applyFont="1" applyBorder="1" applyAlignment="1">
      <alignment horizontal="right" vertical="center" wrapText="1"/>
    </xf>
    <xf numFmtId="164" fontId="13" fillId="0" borderId="13" xfId="0" applyNumberFormat="1" applyFont="1" applyBorder="1" applyAlignment="1">
      <alignment horizontal="right" vertical="center" wrapText="1"/>
    </xf>
    <xf numFmtId="0" fontId="12" fillId="5" borderId="13" xfId="0" applyFont="1" applyFill="1" applyBorder="1" applyAlignment="1">
      <alignment horizontal="left" vertical="center" wrapText="1"/>
    </xf>
    <xf numFmtId="0" fontId="12" fillId="5" borderId="13" xfId="0" applyFont="1" applyFill="1" applyBorder="1" applyAlignment="1">
      <alignment horizontal="right" vertical="center" wrapText="1"/>
    </xf>
    <xf numFmtId="4" fontId="12" fillId="5" borderId="13" xfId="0" applyNumberFormat="1" applyFont="1" applyFill="1" applyBorder="1" applyAlignment="1">
      <alignment horizontal="right" vertical="center" wrapText="1"/>
    </xf>
    <xf numFmtId="43" fontId="12" fillId="5" borderId="13" xfId="0" applyNumberFormat="1" applyFont="1" applyFill="1" applyBorder="1" applyAlignment="1">
      <alignment horizontal="left" vertical="center" wrapText="1"/>
    </xf>
    <xf numFmtId="43" fontId="12" fillId="5" borderId="13" xfId="0" applyNumberFormat="1" applyFont="1" applyFill="1" applyBorder="1" applyAlignment="1">
      <alignment horizontal="right" vertical="center" wrapText="1"/>
    </xf>
    <xf numFmtId="43" fontId="5" fillId="4" borderId="11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 vertical="center" wrapText="1"/>
    </xf>
    <xf numFmtId="0" fontId="8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14" xfId="1" applyFont="1" applyBorder="1" applyAlignment="1">
      <alignment horizontal="center" vertical="top"/>
    </xf>
    <xf numFmtId="0" fontId="13" fillId="0" borderId="15" xfId="1" applyFont="1" applyBorder="1" applyAlignment="1">
      <alignment horizontal="center" vertical="top"/>
    </xf>
    <xf numFmtId="0" fontId="13" fillId="0" borderId="16" xfId="1" applyFont="1" applyBorder="1" applyAlignment="1">
      <alignment horizontal="left" vertical="top"/>
    </xf>
    <xf numFmtId="0" fontId="14" fillId="0" borderId="0" xfId="1" applyAlignment="1">
      <alignment horizontal="left" vertical="top"/>
    </xf>
    <xf numFmtId="0" fontId="13" fillId="0" borderId="17" xfId="1" applyFont="1" applyBorder="1" applyAlignment="1">
      <alignment horizontal="center" vertical="top"/>
    </xf>
    <xf numFmtId="0" fontId="13" fillId="0" borderId="0" xfId="1" applyFont="1" applyAlignment="1">
      <alignment horizontal="center" vertical="top"/>
    </xf>
    <xf numFmtId="0" fontId="13" fillId="0" borderId="18" xfId="1" applyFont="1" applyBorder="1" applyAlignment="1">
      <alignment horizontal="left" vertical="top"/>
    </xf>
    <xf numFmtId="0" fontId="15" fillId="0" borderId="17" xfId="1" applyFont="1" applyBorder="1" applyAlignment="1">
      <alignment vertical="center"/>
    </xf>
    <xf numFmtId="0" fontId="15" fillId="0" borderId="0" xfId="1" applyFont="1" applyAlignment="1">
      <alignment vertical="center"/>
    </xf>
    <xf numFmtId="4" fontId="13" fillId="0" borderId="0" xfId="1" applyNumberFormat="1" applyFont="1" applyAlignment="1">
      <alignment horizontal="center" vertical="center"/>
    </xf>
    <xf numFmtId="0" fontId="13" fillId="0" borderId="18" xfId="1" applyFont="1" applyBorder="1" applyAlignment="1">
      <alignment horizontal="left" vertical="center"/>
    </xf>
    <xf numFmtId="0" fontId="13" fillId="0" borderId="17" xfId="1" applyFont="1" applyBorder="1" applyAlignment="1">
      <alignment horizontal="left" vertical="top"/>
    </xf>
    <xf numFmtId="0" fontId="13" fillId="0" borderId="0" xfId="1" applyFont="1" applyAlignment="1">
      <alignment horizontal="left" vertical="top"/>
    </xf>
    <xf numFmtId="0" fontId="14" fillId="0" borderId="0" xfId="1" applyAlignment="1">
      <alignment horizontal="left" vertical="center"/>
    </xf>
    <xf numFmtId="0" fontId="12" fillId="7" borderId="11" xfId="1" applyFont="1" applyFill="1" applyBorder="1" applyAlignment="1">
      <alignment horizontal="center" vertical="center"/>
    </xf>
    <xf numFmtId="1" fontId="12" fillId="8" borderId="11" xfId="1" applyNumberFormat="1" applyFont="1" applyFill="1" applyBorder="1" applyAlignment="1">
      <alignment horizontal="center" vertical="center" shrinkToFit="1"/>
    </xf>
    <xf numFmtId="0" fontId="13" fillId="0" borderId="4" xfId="1" applyFont="1" applyBorder="1" applyAlignment="1">
      <alignment horizontal="right" vertical="top"/>
    </xf>
    <xf numFmtId="0" fontId="13" fillId="0" borderId="5" xfId="1" applyFont="1" applyBorder="1" applyAlignment="1">
      <alignment horizontal="right" vertical="top"/>
    </xf>
    <xf numFmtId="43" fontId="13" fillId="0" borderId="6" xfId="1" applyNumberFormat="1" applyFont="1" applyBorder="1" applyAlignment="1">
      <alignment horizontal="center" vertical="center"/>
    </xf>
    <xf numFmtId="43" fontId="13" fillId="0" borderId="33" xfId="1" applyNumberFormat="1" applyFont="1" applyBorder="1" applyAlignment="1">
      <alignment horizontal="center" vertical="center"/>
    </xf>
    <xf numFmtId="43" fontId="12" fillId="0" borderId="33" xfId="1" applyNumberFormat="1" applyFont="1" applyBorder="1" applyAlignment="1">
      <alignment horizontal="center" vertical="center"/>
    </xf>
    <xf numFmtId="43" fontId="13" fillId="0" borderId="30" xfId="1" applyNumberFormat="1" applyFont="1" applyBorder="1" applyAlignment="1">
      <alignment horizontal="center" vertical="center"/>
    </xf>
    <xf numFmtId="0" fontId="13" fillId="0" borderId="26" xfId="1" applyFont="1" applyBorder="1" applyAlignment="1">
      <alignment vertical="top"/>
    </xf>
    <xf numFmtId="0" fontId="13" fillId="0" borderId="27" xfId="1" applyFont="1" applyBorder="1" applyAlignment="1">
      <alignment vertical="top"/>
    </xf>
    <xf numFmtId="43" fontId="12" fillId="0" borderId="35" xfId="1" applyNumberFormat="1" applyFont="1" applyBorder="1" applyAlignment="1">
      <alignment horizontal="center" vertical="center"/>
    </xf>
    <xf numFmtId="43" fontId="13" fillId="0" borderId="35" xfId="1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 wrapText="1"/>
    </xf>
    <xf numFmtId="4" fontId="21" fillId="0" borderId="13" xfId="0" applyNumberFormat="1" applyFont="1" applyBorder="1" applyAlignment="1">
      <alignment horizontal="right" vertical="center" wrapText="1"/>
    </xf>
    <xf numFmtId="0" fontId="23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43" fontId="12" fillId="0" borderId="13" xfId="0" applyNumberFormat="1" applyFont="1" applyBorder="1" applyAlignment="1">
      <alignment horizontal="right" vertical="center" wrapText="1"/>
    </xf>
    <xf numFmtId="0" fontId="5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7" fillId="0" borderId="25" xfId="4" applyFont="1" applyBorder="1" applyAlignment="1">
      <alignment horizontal="center" vertical="center"/>
    </xf>
    <xf numFmtId="49" fontId="18" fillId="0" borderId="27" xfId="4" applyNumberFormat="1" applyFont="1" applyBorder="1" applyAlignment="1">
      <alignment horizontal="center" vertical="center"/>
    </xf>
    <xf numFmtId="0" fontId="1" fillId="0" borderId="0" xfId="4"/>
    <xf numFmtId="2" fontId="1" fillId="0" borderId="0" xfId="4" applyNumberFormat="1"/>
    <xf numFmtId="0" fontId="19" fillId="0" borderId="14" xfId="4" applyFont="1" applyBorder="1"/>
    <xf numFmtId="0" fontId="19" fillId="0" borderId="15" xfId="4" applyFont="1" applyBorder="1"/>
    <xf numFmtId="0" fontId="19" fillId="0" borderId="15" xfId="4" applyFont="1" applyBorder="1" applyAlignment="1">
      <alignment horizontal="left"/>
    </xf>
    <xf numFmtId="0" fontId="19" fillId="0" borderId="16" xfId="4" applyFont="1" applyBorder="1"/>
    <xf numFmtId="0" fontId="19" fillId="0" borderId="17" xfId="4" applyFont="1" applyBorder="1"/>
    <xf numFmtId="0" fontId="19" fillId="0" borderId="0" xfId="4" applyFont="1"/>
    <xf numFmtId="0" fontId="19" fillId="0" borderId="0" xfId="4" applyFont="1" applyAlignment="1">
      <alignment horizontal="left"/>
    </xf>
    <xf numFmtId="0" fontId="19" fillId="0" borderId="18" xfId="4" applyFont="1" applyBorder="1"/>
    <xf numFmtId="0" fontId="19" fillId="0" borderId="22" xfId="4" applyFont="1" applyBorder="1"/>
    <xf numFmtId="0" fontId="19" fillId="0" borderId="23" xfId="4" applyFont="1" applyBorder="1"/>
    <xf numFmtId="0" fontId="19" fillId="0" borderId="23" xfId="4" applyFont="1" applyBorder="1" applyAlignment="1">
      <alignment horizontal="left"/>
    </xf>
    <xf numFmtId="0" fontId="19" fillId="0" borderId="24" xfId="4" applyFont="1" applyBorder="1"/>
    <xf numFmtId="0" fontId="19" fillId="0" borderId="11" xfId="4" applyFont="1" applyBorder="1" applyAlignment="1">
      <alignment horizontal="center" vertical="center"/>
    </xf>
    <xf numFmtId="0" fontId="19" fillId="0" borderId="11" xfId="4" applyFont="1" applyBorder="1"/>
    <xf numFmtId="0" fontId="19" fillId="0" borderId="4" xfId="4" applyFont="1" applyBorder="1"/>
    <xf numFmtId="0" fontId="19" fillId="0" borderId="5" xfId="4" applyFont="1" applyBorder="1"/>
    <xf numFmtId="2" fontId="19" fillId="0" borderId="6" xfId="4" applyNumberFormat="1" applyFont="1" applyBorder="1"/>
    <xf numFmtId="165" fontId="19" fillId="0" borderId="36" xfId="5" applyNumberFormat="1" applyFont="1" applyBorder="1" applyAlignment="1">
      <alignment horizontal="center"/>
    </xf>
    <xf numFmtId="166" fontId="19" fillId="0" borderId="36" xfId="4" applyNumberFormat="1" applyFont="1" applyBorder="1"/>
    <xf numFmtId="43" fontId="19" fillId="0" borderId="36" xfId="5" applyFont="1" applyBorder="1"/>
    <xf numFmtId="165" fontId="19" fillId="0" borderId="36" xfId="5" applyNumberFormat="1" applyFont="1" applyBorder="1"/>
    <xf numFmtId="165" fontId="20" fillId="0" borderId="36" xfId="5" applyNumberFormat="1" applyFont="1" applyBorder="1"/>
    <xf numFmtId="43" fontId="1" fillId="0" borderId="0" xfId="4" applyNumberFormat="1"/>
    <xf numFmtId="43" fontId="19" fillId="0" borderId="36" xfId="5" applyFont="1" applyBorder="1" applyAlignment="1">
      <alignment horizontal="center"/>
    </xf>
    <xf numFmtId="165" fontId="20" fillId="0" borderId="36" xfId="5" applyNumberFormat="1" applyFont="1" applyBorder="1" applyAlignment="1">
      <alignment horizontal="center" vertical="center"/>
    </xf>
    <xf numFmtId="165" fontId="20" fillId="0" borderId="36" xfId="5" applyNumberFormat="1" applyFont="1" applyBorder="1" applyAlignment="1">
      <alignment horizontal="center" vertical="center" wrapText="1"/>
    </xf>
    <xf numFmtId="43" fontId="20" fillId="9" borderId="11" xfId="5" applyFont="1" applyFill="1" applyBorder="1"/>
    <xf numFmtId="166" fontId="1" fillId="0" borderId="0" xfId="4" applyNumberFormat="1"/>
    <xf numFmtId="167" fontId="1" fillId="0" borderId="0" xfId="4" applyNumberFormat="1"/>
    <xf numFmtId="165" fontId="20" fillId="10" borderId="36" xfId="5" applyNumberFormat="1" applyFont="1" applyFill="1" applyBorder="1"/>
    <xf numFmtId="0" fontId="16" fillId="0" borderId="17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18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right" vertical="center" wrapText="1"/>
    </xf>
    <xf numFmtId="165" fontId="20" fillId="0" borderId="36" xfId="5" applyNumberFormat="1" applyFont="1" applyFill="1" applyBorder="1"/>
    <xf numFmtId="0" fontId="13" fillId="0" borderId="0" xfId="1" applyFont="1" applyAlignment="1">
      <alignment horizontal="left" vertical="center"/>
    </xf>
    <xf numFmtId="0" fontId="13" fillId="0" borderId="38" xfId="1" applyFont="1" applyBorder="1" applyAlignment="1">
      <alignment horizontal="left" vertical="top"/>
    </xf>
    <xf numFmtId="2" fontId="13" fillId="0" borderId="6" xfId="1" applyNumberFormat="1" applyFont="1" applyBorder="1" applyAlignment="1">
      <alignment horizontal="right" vertical="center"/>
    </xf>
    <xf numFmtId="2" fontId="12" fillId="0" borderId="6" xfId="1" applyNumberFormat="1" applyFont="1" applyBorder="1" applyAlignment="1">
      <alignment horizontal="right" vertical="center"/>
    </xf>
    <xf numFmtId="2" fontId="8" fillId="0" borderId="6" xfId="1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right" vertical="center"/>
    </xf>
    <xf numFmtId="43" fontId="13" fillId="0" borderId="3" xfId="1" applyNumberFormat="1" applyFont="1" applyBorder="1" applyAlignment="1">
      <alignment horizontal="right" vertical="top" wrapText="1"/>
    </xf>
    <xf numFmtId="0" fontId="14" fillId="0" borderId="0" xfId="1" applyAlignment="1">
      <alignment horizontal="center" vertical="top"/>
    </xf>
    <xf numFmtId="0" fontId="13" fillId="0" borderId="5" xfId="1" applyFont="1" applyBorder="1" applyAlignment="1">
      <alignment vertical="top"/>
    </xf>
    <xf numFmtId="43" fontId="13" fillId="0" borderId="6" xfId="1" applyNumberFormat="1" applyFont="1" applyBorder="1" applyAlignment="1">
      <alignment vertical="top"/>
    </xf>
    <xf numFmtId="43" fontId="5" fillId="0" borderId="6" xfId="1" applyNumberFormat="1" applyFont="1" applyBorder="1" applyAlignment="1">
      <alignment vertical="top"/>
    </xf>
    <xf numFmtId="2" fontId="13" fillId="0" borderId="6" xfId="1" applyNumberFormat="1" applyFont="1" applyBorder="1" applyAlignment="1">
      <alignment vertical="top"/>
    </xf>
    <xf numFmtId="2" fontId="5" fillId="0" borderId="6" xfId="1" applyNumberFormat="1" applyFont="1" applyBorder="1" applyAlignment="1">
      <alignment vertical="top"/>
    </xf>
    <xf numFmtId="0" fontId="13" fillId="0" borderId="17" xfId="1" applyFont="1" applyBorder="1" applyAlignment="1">
      <alignment horizontal="right" vertical="top"/>
    </xf>
    <xf numFmtId="0" fontId="13" fillId="0" borderId="0" xfId="1" applyFont="1" applyAlignment="1">
      <alignment horizontal="right" vertical="top"/>
    </xf>
    <xf numFmtId="0" fontId="13" fillId="0" borderId="18" xfId="1" applyFont="1" applyBorder="1" applyAlignment="1">
      <alignment horizontal="center" vertical="top"/>
    </xf>
    <xf numFmtId="1" fontId="12" fillId="11" borderId="11" xfId="1" applyNumberFormat="1" applyFont="1" applyFill="1" applyBorder="1" applyAlignment="1">
      <alignment horizontal="center" vertical="center" shrinkToFit="1"/>
    </xf>
    <xf numFmtId="1" fontId="12" fillId="12" borderId="11" xfId="1" applyNumberFormat="1" applyFont="1" applyFill="1" applyBorder="1" applyAlignment="1">
      <alignment horizontal="center" vertical="center" shrinkToFit="1"/>
    </xf>
    <xf numFmtId="0" fontId="5" fillId="12" borderId="11" xfId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righ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right" vertical="center" wrapText="1"/>
    </xf>
    <xf numFmtId="4" fontId="5" fillId="4" borderId="0" xfId="0" applyNumberFormat="1" applyFont="1" applyFill="1" applyAlignment="1">
      <alignment horizontal="right" vertical="center" wrapText="1"/>
    </xf>
    <xf numFmtId="4" fontId="8" fillId="4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0" fillId="2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164" fontId="7" fillId="0" borderId="5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164" fontId="7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center" vertical="center"/>
    </xf>
    <xf numFmtId="0" fontId="16" fillId="6" borderId="19" xfId="1" applyFont="1" applyFill="1" applyBorder="1" applyAlignment="1">
      <alignment horizontal="center" vertical="center" wrapText="1"/>
    </xf>
    <xf numFmtId="0" fontId="16" fillId="6" borderId="20" xfId="1" applyFont="1" applyFill="1" applyBorder="1" applyAlignment="1">
      <alignment horizontal="center" vertical="center" wrapText="1"/>
    </xf>
    <xf numFmtId="0" fontId="16" fillId="6" borderId="21" xfId="1" applyFont="1" applyFill="1" applyBorder="1" applyAlignment="1">
      <alignment horizontal="center" vertical="center" wrapText="1"/>
    </xf>
    <xf numFmtId="0" fontId="12" fillId="7" borderId="11" xfId="1" applyFont="1" applyFill="1" applyBorder="1" applyAlignment="1">
      <alignment horizontal="left" vertical="center"/>
    </xf>
    <xf numFmtId="0" fontId="5" fillId="12" borderId="25" xfId="1" applyFont="1" applyFill="1" applyBorder="1" applyAlignment="1">
      <alignment horizontal="left" vertical="center" wrapText="1"/>
    </xf>
    <xf numFmtId="0" fontId="5" fillId="12" borderId="26" xfId="1" applyFont="1" applyFill="1" applyBorder="1" applyAlignment="1">
      <alignment horizontal="left" vertical="center" wrapText="1"/>
    </xf>
    <xf numFmtId="0" fontId="5" fillId="12" borderId="27" xfId="1" applyFont="1" applyFill="1" applyBorder="1" applyAlignment="1">
      <alignment horizontal="left" vertical="center" wrapText="1"/>
    </xf>
    <xf numFmtId="0" fontId="13" fillId="0" borderId="36" xfId="1" applyFont="1" applyBorder="1" applyAlignment="1">
      <alignment horizontal="right" vertical="top"/>
    </xf>
    <xf numFmtId="0" fontId="13" fillId="0" borderId="4" xfId="1" applyFont="1" applyBorder="1" applyAlignment="1">
      <alignment horizontal="right" vertical="top"/>
    </xf>
    <xf numFmtId="0" fontId="5" fillId="0" borderId="36" xfId="1" applyFont="1" applyBorder="1" applyAlignment="1">
      <alignment horizontal="right" vertical="top"/>
    </xf>
    <xf numFmtId="0" fontId="5" fillId="0" borderId="4" xfId="1" applyFont="1" applyBorder="1" applyAlignment="1">
      <alignment horizontal="right" vertical="top"/>
    </xf>
    <xf numFmtId="0" fontId="5" fillId="8" borderId="11" xfId="1" applyFont="1" applyFill="1" applyBorder="1" applyAlignment="1">
      <alignment horizontal="left" vertical="center" wrapText="1"/>
    </xf>
    <xf numFmtId="0" fontId="8" fillId="0" borderId="36" xfId="1" applyFont="1" applyBorder="1" applyAlignment="1">
      <alignment horizontal="right" vertical="top"/>
    </xf>
    <xf numFmtId="0" fontId="8" fillId="0" borderId="4" xfId="1" applyFont="1" applyBorder="1" applyAlignment="1">
      <alignment horizontal="right" vertical="top"/>
    </xf>
    <xf numFmtId="0" fontId="13" fillId="0" borderId="5" xfId="1" applyFont="1" applyBorder="1" applyAlignment="1">
      <alignment horizontal="right" vertical="top"/>
    </xf>
    <xf numFmtId="0" fontId="5" fillId="12" borderId="1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right" vertical="top"/>
    </xf>
    <xf numFmtId="0" fontId="13" fillId="0" borderId="2" xfId="1" applyFont="1" applyBorder="1" applyAlignment="1">
      <alignment horizontal="right" vertical="top"/>
    </xf>
    <xf numFmtId="0" fontId="13" fillId="0" borderId="4" xfId="1" applyFont="1" applyBorder="1" applyAlignment="1">
      <alignment horizontal="center" vertical="top"/>
    </xf>
    <xf numFmtId="0" fontId="13" fillId="0" borderId="5" xfId="1" applyFont="1" applyBorder="1" applyAlignment="1">
      <alignment horizontal="center" vertical="top"/>
    </xf>
    <xf numFmtId="0" fontId="5" fillId="0" borderId="5" xfId="1" applyFont="1" applyBorder="1" applyAlignment="1">
      <alignment horizontal="right" vertical="top"/>
    </xf>
    <xf numFmtId="0" fontId="5" fillId="11" borderId="11" xfId="1" applyFont="1" applyFill="1" applyBorder="1" applyAlignment="1">
      <alignment horizontal="left" vertical="center" wrapText="1"/>
    </xf>
    <xf numFmtId="0" fontId="12" fillId="0" borderId="31" xfId="1" applyFont="1" applyBorder="1" applyAlignment="1">
      <alignment horizontal="right" vertical="top"/>
    </xf>
    <xf numFmtId="0" fontId="12" fillId="0" borderId="32" xfId="1" applyFont="1" applyBorder="1" applyAlignment="1">
      <alignment horizontal="right" vertical="top"/>
    </xf>
    <xf numFmtId="0" fontId="13" fillId="0" borderId="31" xfId="1" applyFont="1" applyBorder="1" applyAlignment="1">
      <alignment horizontal="right" vertical="top"/>
    </xf>
    <xf numFmtId="0" fontId="13" fillId="0" borderId="32" xfId="1" applyFont="1" applyBorder="1" applyAlignment="1">
      <alignment horizontal="right" vertical="top"/>
    </xf>
    <xf numFmtId="0" fontId="12" fillId="0" borderId="4" xfId="1" applyFont="1" applyBorder="1" applyAlignment="1">
      <alignment horizontal="center" vertical="top"/>
    </xf>
    <xf numFmtId="0" fontId="12" fillId="0" borderId="5" xfId="1" applyFont="1" applyBorder="1" applyAlignment="1">
      <alignment horizontal="center" vertical="top"/>
    </xf>
    <xf numFmtId="0" fontId="12" fillId="0" borderId="34" xfId="1" applyFont="1" applyBorder="1" applyAlignment="1">
      <alignment horizontal="center" vertical="top"/>
    </xf>
    <xf numFmtId="0" fontId="12" fillId="0" borderId="28" xfId="1" applyFont="1" applyBorder="1" applyAlignment="1">
      <alignment horizontal="left" vertical="top"/>
    </xf>
    <xf numFmtId="0" fontId="12" fillId="0" borderId="29" xfId="1" applyFont="1" applyBorder="1" applyAlignment="1">
      <alignment horizontal="left" vertical="top"/>
    </xf>
    <xf numFmtId="0" fontId="12" fillId="0" borderId="30" xfId="1" applyFont="1" applyBorder="1" applyAlignment="1">
      <alignment horizontal="left" vertical="top"/>
    </xf>
    <xf numFmtId="0" fontId="13" fillId="0" borderId="37" xfId="1" applyFont="1" applyBorder="1" applyAlignment="1">
      <alignment horizontal="right" vertical="top"/>
    </xf>
    <xf numFmtId="0" fontId="13" fillId="0" borderId="34" xfId="1" applyFont="1" applyBorder="1" applyAlignment="1">
      <alignment horizontal="right" vertical="top"/>
    </xf>
    <xf numFmtId="0" fontId="12" fillId="7" borderId="25" xfId="1" applyFont="1" applyFill="1" applyBorder="1" applyAlignment="1">
      <alignment horizontal="left" vertical="center"/>
    </xf>
    <xf numFmtId="0" fontId="12" fillId="7" borderId="26" xfId="1" applyFont="1" applyFill="1" applyBorder="1" applyAlignment="1">
      <alignment horizontal="left" vertical="center"/>
    </xf>
    <xf numFmtId="0" fontId="12" fillId="7" borderId="27" xfId="1" applyFont="1" applyFill="1" applyBorder="1" applyAlignment="1">
      <alignment horizontal="left" vertical="center"/>
    </xf>
    <xf numFmtId="0" fontId="5" fillId="11" borderId="25" xfId="1" applyFont="1" applyFill="1" applyBorder="1" applyAlignment="1">
      <alignment horizontal="left" vertical="center" wrapText="1"/>
    </xf>
    <xf numFmtId="0" fontId="5" fillId="11" borderId="26" xfId="1" applyFont="1" applyFill="1" applyBorder="1" applyAlignment="1">
      <alignment horizontal="left" vertical="center" wrapText="1"/>
    </xf>
    <xf numFmtId="0" fontId="5" fillId="11" borderId="27" xfId="1" applyFont="1" applyFill="1" applyBorder="1" applyAlignment="1">
      <alignment horizontal="left" vertical="center" wrapText="1"/>
    </xf>
    <xf numFmtId="0" fontId="12" fillId="0" borderId="1" xfId="1" applyFont="1" applyBorder="1" applyAlignment="1">
      <alignment horizontal="right" vertical="top"/>
    </xf>
    <xf numFmtId="0" fontId="12" fillId="0" borderId="2" xfId="1" applyFont="1" applyBorder="1" applyAlignment="1">
      <alignment horizontal="right" vertical="top"/>
    </xf>
    <xf numFmtId="0" fontId="12" fillId="0" borderId="37" xfId="1" applyFont="1" applyBorder="1" applyAlignment="1">
      <alignment horizontal="right" vertical="top"/>
    </xf>
    <xf numFmtId="0" fontId="13" fillId="0" borderId="25" xfId="1" applyFont="1" applyBorder="1" applyAlignment="1">
      <alignment horizontal="center" vertical="top"/>
    </xf>
    <xf numFmtId="0" fontId="13" fillId="0" borderId="26" xfId="1" applyFont="1" applyBorder="1" applyAlignment="1">
      <alignment horizontal="center" vertical="top"/>
    </xf>
    <xf numFmtId="0" fontId="13" fillId="0" borderId="1" xfId="1" applyFont="1" applyBorder="1" applyAlignment="1">
      <alignment horizontal="right" vertical="center"/>
    </xf>
    <xf numFmtId="0" fontId="13" fillId="0" borderId="2" xfId="1" applyFont="1" applyBorder="1" applyAlignment="1">
      <alignment horizontal="right" vertical="center"/>
    </xf>
    <xf numFmtId="0" fontId="13" fillId="0" borderId="37" xfId="1" applyFont="1" applyBorder="1" applyAlignment="1">
      <alignment horizontal="right" vertical="center"/>
    </xf>
    <xf numFmtId="0" fontId="13" fillId="0" borderId="4" xfId="1" applyFont="1" applyBorder="1" applyAlignment="1">
      <alignment horizontal="right" vertical="center"/>
    </xf>
    <xf numFmtId="0" fontId="13" fillId="0" borderId="5" xfId="1" applyFont="1" applyBorder="1" applyAlignment="1">
      <alignment horizontal="right" vertical="center"/>
    </xf>
    <xf numFmtId="0" fontId="13" fillId="0" borderId="34" xfId="1" applyFont="1" applyBorder="1" applyAlignment="1">
      <alignment horizontal="right" vertical="center"/>
    </xf>
    <xf numFmtId="0" fontId="13" fillId="0" borderId="31" xfId="1" applyFont="1" applyBorder="1" applyAlignment="1">
      <alignment horizontal="right" vertical="center"/>
    </xf>
    <xf numFmtId="0" fontId="13" fillId="0" borderId="32" xfId="1" applyFont="1" applyBorder="1" applyAlignment="1">
      <alignment horizontal="right" vertical="center"/>
    </xf>
    <xf numFmtId="0" fontId="12" fillId="0" borderId="31" xfId="1" applyFont="1" applyBorder="1" applyAlignment="1">
      <alignment horizontal="right" vertical="center"/>
    </xf>
    <xf numFmtId="0" fontId="12" fillId="0" borderId="32" xfId="1" applyFont="1" applyBorder="1" applyAlignment="1">
      <alignment horizontal="right" vertical="center"/>
    </xf>
    <xf numFmtId="0" fontId="20" fillId="9" borderId="11" xfId="4" applyFont="1" applyFill="1" applyBorder="1" applyAlignment="1">
      <alignment horizontal="right"/>
    </xf>
    <xf numFmtId="0" fontId="17" fillId="0" borderId="11" xfId="4" applyFont="1" applyBorder="1" applyAlignment="1">
      <alignment horizontal="center" vertical="center"/>
    </xf>
    <xf numFmtId="0" fontId="20" fillId="0" borderId="11" xfId="4" applyFont="1" applyBorder="1" applyAlignment="1">
      <alignment horizontal="center"/>
    </xf>
    <xf numFmtId="0" fontId="20" fillId="0" borderId="25" xfId="4" applyFont="1" applyBorder="1" applyAlignment="1">
      <alignment horizontal="center" vertical="center" wrapText="1"/>
    </xf>
    <xf numFmtId="0" fontId="20" fillId="0" borderId="26" xfId="4" applyFont="1" applyBorder="1" applyAlignment="1">
      <alignment horizontal="center" vertical="center" wrapText="1"/>
    </xf>
    <xf numFmtId="0" fontId="20" fillId="0" borderId="27" xfId="4" applyFont="1" applyBorder="1" applyAlignment="1">
      <alignment horizontal="center" vertical="center" wrapText="1"/>
    </xf>
    <xf numFmtId="0" fontId="19" fillId="0" borderId="11" xfId="4" applyFont="1" applyBorder="1" applyAlignment="1">
      <alignment horizontal="center" vertical="center"/>
    </xf>
  </cellXfs>
  <cellStyles count="6">
    <cellStyle name="Normal" xfId="0" builtinId="0"/>
    <cellStyle name="Normal 2" xfId="1" xr:uid="{F912777C-20B8-46A7-8DBE-193F339877DC}"/>
    <cellStyle name="Normal 3" xfId="2" xr:uid="{022E6B72-AA1E-4FC1-A249-4D3A5EBB8755}"/>
    <cellStyle name="Normal 4" xfId="4" xr:uid="{C1E9A007-87CE-409B-9856-0DEE43EC8E65}"/>
    <cellStyle name="Vírgula 2" xfId="3" xr:uid="{EF567113-1E12-41AE-AD5C-2027FEDD6D08}"/>
    <cellStyle name="Vírgula 3" xfId="5" xr:uid="{6BD3A834-23EE-4609-88D7-D6395FE6BB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71438</xdr:rowOff>
    </xdr:from>
    <xdr:to>
      <xdr:col>1</xdr:col>
      <xdr:colOff>1802606</xdr:colOff>
      <xdr:row>1</xdr:row>
      <xdr:rowOff>900493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C3E057-DF37-4213-9DFB-136B491D7E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44" t="25413" r="78657" b="65488"/>
        <a:stretch/>
      </xdr:blipFill>
      <xdr:spPr bwMode="auto">
        <a:xfrm>
          <a:off x="261938" y="71438"/>
          <a:ext cx="2285999" cy="1019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148167</xdr:colOff>
      <xdr:row>0</xdr:row>
      <xdr:rowOff>105834</xdr:rowOff>
    </xdr:from>
    <xdr:to>
      <xdr:col>2</xdr:col>
      <xdr:colOff>533159</xdr:colOff>
      <xdr:row>4</xdr:row>
      <xdr:rowOff>80434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43DD04C-17FC-4DDE-895E-B97A0C446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105834"/>
          <a:ext cx="2924992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42333</xdr:rowOff>
    </xdr:from>
    <xdr:to>
      <xdr:col>2</xdr:col>
      <xdr:colOff>638992</xdr:colOff>
      <xdr:row>4</xdr:row>
      <xdr:rowOff>16933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32F20B8-D32B-4A93-A534-96CB43DB0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7" y="42333"/>
          <a:ext cx="2924992" cy="609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&#231;adiSD/Desktop/PROJETOS%20CAMARA%20MUNICIPAL/SG%20CC%2002%20CMJP%20L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"/>
      <sheetName val="Planilha Resumida"/>
      <sheetName val="Cronograma SG"/>
      <sheetName val="CPUs"/>
    </sheetNames>
    <sheetDataSet>
      <sheetData sheetId="0" refreshError="1"/>
      <sheetData sheetId="1" refreshError="1"/>
      <sheetData sheetId="2" refreshError="1"/>
      <sheetData sheetId="3" refreshError="1">
        <row r="6">
          <cell r="I6">
            <v>49155.89</v>
          </cell>
        </row>
        <row r="29">
          <cell r="I29">
            <v>254.59</v>
          </cell>
        </row>
        <row r="47">
          <cell r="I47">
            <v>573.22715839622401</v>
          </cell>
        </row>
        <row r="98">
          <cell r="I98">
            <v>978.91286938692781</v>
          </cell>
        </row>
        <row r="279">
          <cell r="I279">
            <v>16.239999999999998</v>
          </cell>
        </row>
        <row r="289">
          <cell r="I289">
            <v>45.08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1E0BD-FD8D-4CB5-8767-C78642668AA4}">
  <dimension ref="A1:M33"/>
  <sheetViews>
    <sheetView showGridLines="0" tabSelected="1" showOutlineSymbols="0" showWhiteSpace="0" view="pageBreakPreview" topLeftCell="A4" zoomScale="84" zoomScaleNormal="100" zoomScaleSheetLayoutView="84" workbookViewId="0">
      <selection activeCell="L30" sqref="L30"/>
    </sheetView>
  </sheetViews>
  <sheetFormatPr defaultColWidth="8.875" defaultRowHeight="14.25" x14ac:dyDescent="0.2"/>
  <cols>
    <col min="1" max="1" width="9.75" style="63" customWidth="1"/>
    <col min="2" max="2" width="60" style="2" bestFit="1" customWidth="1"/>
    <col min="3" max="3" width="6.625" style="2" customWidth="1"/>
    <col min="4" max="4" width="10.375" style="2" customWidth="1"/>
    <col min="5" max="5" width="13" style="2" hidden="1" customWidth="1"/>
    <col min="6" max="6" width="13" style="2" bestFit="1" customWidth="1"/>
    <col min="7" max="7" width="13.25" style="2" customWidth="1"/>
    <col min="8" max="8" width="11.75" style="2" customWidth="1"/>
    <col min="9" max="9" width="10" style="2" customWidth="1"/>
    <col min="10" max="10" width="13" style="2" customWidth="1"/>
    <col min="11" max="11" width="12" style="2" customWidth="1"/>
    <col min="12" max="12" width="11.875" style="2" customWidth="1"/>
    <col min="13" max="13" width="12.625" style="2" customWidth="1"/>
    <col min="14" max="16384" width="8.875" style="2"/>
  </cols>
  <sheetData>
    <row r="1" spans="1:13" ht="15" customHeight="1" x14ac:dyDescent="0.2">
      <c r="A1" s="147"/>
      <c r="B1" s="1"/>
      <c r="C1" s="148"/>
      <c r="D1" s="148"/>
      <c r="E1" s="148"/>
      <c r="F1" s="148"/>
      <c r="G1" s="1"/>
      <c r="H1" s="1"/>
      <c r="I1" s="1"/>
      <c r="J1" s="1"/>
      <c r="K1" s="1"/>
      <c r="L1" s="1"/>
      <c r="M1" s="1"/>
    </row>
    <row r="2" spans="1:13" ht="80.099999999999994" customHeight="1" x14ac:dyDescent="0.2">
      <c r="A2" s="147"/>
      <c r="B2" s="3"/>
      <c r="C2" s="149"/>
      <c r="D2" s="149"/>
      <c r="E2" s="150"/>
      <c r="F2" s="150"/>
      <c r="G2" s="3"/>
      <c r="H2" s="3"/>
      <c r="I2" s="3"/>
      <c r="J2" s="3"/>
      <c r="K2" s="3"/>
      <c r="L2" s="3"/>
      <c r="M2" s="3"/>
    </row>
    <row r="3" spans="1:13" s="4" customFormat="1" ht="18" customHeight="1" x14ac:dyDescent="0.2">
      <c r="A3" s="151" t="s">
        <v>69</v>
      </c>
      <c r="B3" s="152"/>
      <c r="C3" s="152"/>
      <c r="D3" s="152"/>
      <c r="E3" s="152"/>
      <c r="F3" s="152"/>
      <c r="G3" s="153"/>
      <c r="H3" s="154" t="s">
        <v>0</v>
      </c>
      <c r="I3" s="155"/>
      <c r="J3" s="155"/>
      <c r="K3" s="156">
        <v>2890000</v>
      </c>
      <c r="L3" s="156"/>
      <c r="M3" s="156"/>
    </row>
    <row r="4" spans="1:13" s="4" customFormat="1" ht="18.75" customHeight="1" x14ac:dyDescent="0.2">
      <c r="A4" s="135" t="s">
        <v>100</v>
      </c>
      <c r="B4" s="136"/>
      <c r="C4" s="136"/>
      <c r="D4" s="136"/>
      <c r="E4" s="136"/>
      <c r="F4" s="136"/>
      <c r="G4" s="137"/>
      <c r="H4" s="138" t="s">
        <v>1</v>
      </c>
      <c r="I4" s="139"/>
      <c r="J4" s="139"/>
      <c r="K4" s="140">
        <v>0</v>
      </c>
      <c r="L4" s="140"/>
      <c r="M4" s="140"/>
    </row>
    <row r="5" spans="1:13" s="4" customFormat="1" ht="18.75" customHeight="1" x14ac:dyDescent="0.2">
      <c r="A5" s="135" t="s">
        <v>70</v>
      </c>
      <c r="B5" s="136"/>
      <c r="C5" s="136"/>
      <c r="D5" s="136"/>
      <c r="E5" s="136"/>
      <c r="F5" s="136"/>
      <c r="G5" s="137"/>
      <c r="H5" s="138" t="s">
        <v>2</v>
      </c>
      <c r="I5" s="139"/>
      <c r="J5" s="139"/>
      <c r="K5" s="140">
        <f>L29</f>
        <v>489681.89489999996</v>
      </c>
      <c r="L5" s="140"/>
      <c r="M5" s="140"/>
    </row>
    <row r="6" spans="1:13" s="4" customFormat="1" ht="17.25" customHeight="1" x14ac:dyDescent="0.2">
      <c r="A6" s="135" t="s">
        <v>71</v>
      </c>
      <c r="B6" s="136"/>
      <c r="C6" s="136"/>
      <c r="D6" s="136"/>
      <c r="E6" s="136"/>
      <c r="F6" s="136"/>
      <c r="G6" s="137"/>
      <c r="H6" s="138" t="s">
        <v>3</v>
      </c>
      <c r="I6" s="139"/>
      <c r="J6" s="139"/>
      <c r="K6" s="140">
        <f>M29</f>
        <v>489681.89489999996</v>
      </c>
      <c r="L6" s="140"/>
      <c r="M6" s="140"/>
    </row>
    <row r="7" spans="1:13" ht="19.5" customHeight="1" x14ac:dyDescent="0.2">
      <c r="A7" s="141" t="s">
        <v>72</v>
      </c>
      <c r="B7" s="142"/>
      <c r="C7" s="142"/>
      <c r="D7" s="142"/>
      <c r="E7" s="142"/>
      <c r="F7" s="142"/>
      <c r="G7" s="143"/>
      <c r="H7" s="144" t="s">
        <v>4</v>
      </c>
      <c r="I7" s="145"/>
      <c r="J7" s="145"/>
      <c r="K7" s="146">
        <f>K3-K6</f>
        <v>2400318.1051000003</v>
      </c>
      <c r="L7" s="146"/>
      <c r="M7" s="146"/>
    </row>
    <row r="8" spans="1:13" ht="26.25" customHeight="1" x14ac:dyDescent="0.2">
      <c r="A8" s="128" t="s">
        <v>118</v>
      </c>
      <c r="B8" s="129"/>
      <c r="C8" s="129"/>
      <c r="D8" s="129"/>
      <c r="E8" s="129"/>
      <c r="F8" s="129"/>
      <c r="G8" s="130"/>
      <c r="H8" s="131" t="s">
        <v>74</v>
      </c>
      <c r="I8" s="131"/>
      <c r="J8" s="131"/>
      <c r="K8" s="131"/>
      <c r="L8" s="131"/>
      <c r="M8" s="131"/>
    </row>
    <row r="9" spans="1:13" ht="24.75" customHeight="1" x14ac:dyDescent="0.2">
      <c r="A9" s="132" t="s">
        <v>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</row>
    <row r="10" spans="1:13" ht="15" x14ac:dyDescent="0.2">
      <c r="A10" s="5"/>
    </row>
    <row r="11" spans="1:13" ht="21.75" customHeight="1" x14ac:dyDescent="0.2">
      <c r="A11" s="133" t="s">
        <v>6</v>
      </c>
      <c r="B11" s="133" t="s">
        <v>7</v>
      </c>
      <c r="C11" s="133" t="s">
        <v>8</v>
      </c>
      <c r="D11" s="134" t="s">
        <v>9</v>
      </c>
      <c r="E11" s="134"/>
      <c r="F11" s="134"/>
      <c r="G11" s="134"/>
      <c r="H11" s="134" t="s">
        <v>10</v>
      </c>
      <c r="I11" s="134"/>
      <c r="J11" s="134"/>
      <c r="K11" s="134" t="s">
        <v>11</v>
      </c>
      <c r="L11" s="134"/>
      <c r="M11" s="134"/>
    </row>
    <row r="12" spans="1:13" ht="47.25" customHeight="1" x14ac:dyDescent="0.2">
      <c r="A12" s="133"/>
      <c r="B12" s="133"/>
      <c r="C12" s="133"/>
      <c r="D12" s="6" t="s">
        <v>12</v>
      </c>
      <c r="E12" s="6" t="s">
        <v>13</v>
      </c>
      <c r="F12" s="6" t="s">
        <v>14</v>
      </c>
      <c r="G12" s="6" t="s">
        <v>15</v>
      </c>
      <c r="H12" s="6" t="s">
        <v>16</v>
      </c>
      <c r="I12" s="6" t="s">
        <v>17</v>
      </c>
      <c r="J12" s="6" t="s">
        <v>18</v>
      </c>
      <c r="K12" s="6" t="s">
        <v>16</v>
      </c>
      <c r="L12" s="6" t="s">
        <v>17</v>
      </c>
      <c r="M12" s="6" t="s">
        <v>18</v>
      </c>
    </row>
    <row r="13" spans="1:13" ht="24" customHeight="1" x14ac:dyDescent="0.2">
      <c r="A13" s="58" t="s">
        <v>19</v>
      </c>
      <c r="B13" s="7" t="s">
        <v>20</v>
      </c>
      <c r="C13" s="7"/>
      <c r="D13" s="8"/>
      <c r="E13" s="7"/>
      <c r="F13" s="7"/>
      <c r="G13" s="9">
        <f>SUM(G14:G15)</f>
        <v>256235.47999999998</v>
      </c>
      <c r="H13" s="8"/>
      <c r="I13" s="10"/>
      <c r="J13" s="11"/>
      <c r="K13" s="11">
        <v>0</v>
      </c>
      <c r="L13" s="11">
        <f>SUM(L14:L15)</f>
        <v>34558.488700000002</v>
      </c>
      <c r="M13" s="11">
        <f>SUM(M14:M15)</f>
        <v>34558.488700000002</v>
      </c>
    </row>
    <row r="14" spans="1:13" ht="16.5" customHeight="1" x14ac:dyDescent="0.2">
      <c r="A14" s="13" t="s">
        <v>21</v>
      </c>
      <c r="B14" s="54" t="s">
        <v>22</v>
      </c>
      <c r="C14" s="13" t="s">
        <v>23</v>
      </c>
      <c r="D14" s="55">
        <v>5</v>
      </c>
      <c r="E14" s="15">
        <f>[1]CPUs!I6</f>
        <v>49155.89</v>
      </c>
      <c r="F14" s="15">
        <v>51195.61</v>
      </c>
      <c r="G14" s="55">
        <f t="shared" ref="G14:G15" si="0">ROUND(D14*F14,2)</f>
        <v>255978.05</v>
      </c>
      <c r="H14" s="16"/>
      <c r="I14" s="14">
        <v>0.67</v>
      </c>
      <c r="J14" s="14">
        <f>H14+I14</f>
        <v>0.67</v>
      </c>
      <c r="K14" s="14">
        <f>H14*F14</f>
        <v>0</v>
      </c>
      <c r="L14" s="14">
        <f>I14*F14</f>
        <v>34301.058700000001</v>
      </c>
      <c r="M14" s="14">
        <f>J14*F14</f>
        <v>34301.058700000001</v>
      </c>
    </row>
    <row r="15" spans="1:13" ht="17.25" customHeight="1" x14ac:dyDescent="0.2">
      <c r="A15" s="13" t="s">
        <v>76</v>
      </c>
      <c r="B15" s="12" t="s">
        <v>75</v>
      </c>
      <c r="C15" s="13" t="s">
        <v>23</v>
      </c>
      <c r="D15" s="55">
        <v>1</v>
      </c>
      <c r="E15" s="15">
        <f>[1]CPUs!I29</f>
        <v>254.59</v>
      </c>
      <c r="F15" s="15">
        <v>257.43</v>
      </c>
      <c r="G15" s="55">
        <f t="shared" si="0"/>
        <v>257.43</v>
      </c>
      <c r="H15" s="16"/>
      <c r="I15" s="14">
        <v>1</v>
      </c>
      <c r="J15" s="14">
        <f>H15+I15</f>
        <v>1</v>
      </c>
      <c r="K15" s="14">
        <v>0</v>
      </c>
      <c r="L15" s="14">
        <f>I15*F15</f>
        <v>257.43</v>
      </c>
      <c r="M15" s="14">
        <f>(J15*F15)</f>
        <v>257.43</v>
      </c>
    </row>
    <row r="16" spans="1:13" ht="24" customHeight="1" x14ac:dyDescent="0.2">
      <c r="A16" s="59" t="s">
        <v>25</v>
      </c>
      <c r="B16" s="17" t="s">
        <v>26</v>
      </c>
      <c r="C16" s="17"/>
      <c r="D16" s="18"/>
      <c r="E16" s="17"/>
      <c r="F16" s="17"/>
      <c r="G16" s="19">
        <f>SUM(G17:G24)</f>
        <v>108071.73</v>
      </c>
      <c r="H16" s="18"/>
      <c r="I16" s="20"/>
      <c r="J16" s="21"/>
      <c r="K16" s="21">
        <f>SUM(K17:K18)</f>
        <v>0</v>
      </c>
      <c r="L16" s="21">
        <f>SUM(L17:L24)</f>
        <v>101066.35909999999</v>
      </c>
      <c r="M16" s="21">
        <f>SUM(M17:M24)</f>
        <v>101066.35909999999</v>
      </c>
    </row>
    <row r="17" spans="1:13" ht="25.5" x14ac:dyDescent="0.2">
      <c r="A17" s="13" t="s">
        <v>27</v>
      </c>
      <c r="B17" s="12" t="s">
        <v>24</v>
      </c>
      <c r="C17" s="13" t="s">
        <v>83</v>
      </c>
      <c r="D17" s="14">
        <v>16</v>
      </c>
      <c r="E17" s="15">
        <f>[1]CPUs!I47</f>
        <v>573.22715839622401</v>
      </c>
      <c r="F17" s="15">
        <v>466.4</v>
      </c>
      <c r="G17" s="55">
        <f t="shared" ref="G17:G24" si="1">ROUND(D17*F17,2)</f>
        <v>7462.4</v>
      </c>
      <c r="H17" s="14"/>
      <c r="I17" s="14">
        <v>16</v>
      </c>
      <c r="J17" s="14">
        <f t="shared" ref="J17:J18" si="2">H17+I17</f>
        <v>16</v>
      </c>
      <c r="K17" s="14">
        <f t="shared" ref="K17" si="3">H17*F17</f>
        <v>0</v>
      </c>
      <c r="L17" s="14">
        <f t="shared" ref="L17:L18" si="4">I17*F17</f>
        <v>7462.4</v>
      </c>
      <c r="M17" s="14">
        <f t="shared" ref="M17" si="5">J17*F17</f>
        <v>7462.4</v>
      </c>
    </row>
    <row r="18" spans="1:13" ht="25.5" x14ac:dyDescent="0.2">
      <c r="A18" s="13" t="s">
        <v>28</v>
      </c>
      <c r="B18" s="12" t="s">
        <v>84</v>
      </c>
      <c r="C18" s="13" t="s">
        <v>85</v>
      </c>
      <c r="D18" s="14">
        <v>5</v>
      </c>
      <c r="E18" s="15">
        <f>[1]CPUs!I98</f>
        <v>978.91286938692781</v>
      </c>
      <c r="F18" s="15">
        <v>1617.87</v>
      </c>
      <c r="G18" s="55">
        <f t="shared" si="1"/>
        <v>8089.35</v>
      </c>
      <c r="H18" s="14"/>
      <c r="I18" s="14">
        <v>0.67</v>
      </c>
      <c r="J18" s="14">
        <f t="shared" si="2"/>
        <v>0.67</v>
      </c>
      <c r="K18" s="14">
        <v>0</v>
      </c>
      <c r="L18" s="14">
        <f t="shared" si="4"/>
        <v>1083.9729</v>
      </c>
      <c r="M18" s="14">
        <f>(J18*F18)</f>
        <v>1083.9729</v>
      </c>
    </row>
    <row r="19" spans="1:13" ht="38.25" x14ac:dyDescent="0.2">
      <c r="A19" s="13" t="s">
        <v>77</v>
      </c>
      <c r="B19" s="12" t="s">
        <v>86</v>
      </c>
      <c r="C19" s="13" t="s">
        <v>83</v>
      </c>
      <c r="D19" s="14">
        <v>5481.14</v>
      </c>
      <c r="E19" s="14"/>
      <c r="F19" s="14">
        <v>0.62</v>
      </c>
      <c r="G19" s="55">
        <f t="shared" si="1"/>
        <v>3398.31</v>
      </c>
      <c r="H19" s="14"/>
      <c r="I19" s="14">
        <v>5481.14</v>
      </c>
      <c r="J19" s="14">
        <f t="shared" ref="J19:J24" si="6">H19+I19</f>
        <v>5481.14</v>
      </c>
      <c r="K19" s="14">
        <f t="shared" ref="K19:K24" si="7">H19*F19</f>
        <v>0</v>
      </c>
      <c r="L19" s="14">
        <f t="shared" ref="L19:L24" si="8">I19*F19</f>
        <v>3398.3068000000003</v>
      </c>
      <c r="M19" s="14">
        <f t="shared" ref="M19:M24" si="9">J19*F19</f>
        <v>3398.3068000000003</v>
      </c>
    </row>
    <row r="20" spans="1:13" ht="51" x14ac:dyDescent="0.2">
      <c r="A20" s="13" t="s">
        <v>78</v>
      </c>
      <c r="B20" s="12" t="s">
        <v>87</v>
      </c>
      <c r="C20" s="13" t="s">
        <v>94</v>
      </c>
      <c r="D20" s="14">
        <v>1068.82</v>
      </c>
      <c r="E20" s="14"/>
      <c r="F20" s="14">
        <v>5.53</v>
      </c>
      <c r="G20" s="55">
        <f t="shared" si="1"/>
        <v>5910.57</v>
      </c>
      <c r="H20" s="14"/>
      <c r="I20" s="14">
        <v>1068.82</v>
      </c>
      <c r="J20" s="14">
        <f t="shared" si="6"/>
        <v>1068.82</v>
      </c>
      <c r="K20" s="14">
        <f t="shared" si="7"/>
        <v>0</v>
      </c>
      <c r="L20" s="14">
        <f t="shared" si="8"/>
        <v>5910.5745999999999</v>
      </c>
      <c r="M20" s="14">
        <f t="shared" si="9"/>
        <v>5910.5745999999999</v>
      </c>
    </row>
    <row r="21" spans="1:13" ht="38.25" x14ac:dyDescent="0.2">
      <c r="A21" s="13" t="s">
        <v>79</v>
      </c>
      <c r="B21" s="12" t="s">
        <v>33</v>
      </c>
      <c r="C21" s="13" t="s">
        <v>34</v>
      </c>
      <c r="D21" s="14">
        <v>32064.67</v>
      </c>
      <c r="E21" s="14"/>
      <c r="F21" s="14">
        <v>2.44</v>
      </c>
      <c r="G21" s="55">
        <f t="shared" si="1"/>
        <v>78237.789999999994</v>
      </c>
      <c r="H21" s="14"/>
      <c r="I21" s="14">
        <v>32064.67</v>
      </c>
      <c r="J21" s="14">
        <f t="shared" si="6"/>
        <v>32064.67</v>
      </c>
      <c r="K21" s="14">
        <f t="shared" si="7"/>
        <v>0</v>
      </c>
      <c r="L21" s="14">
        <f t="shared" si="8"/>
        <v>78237.794799999989</v>
      </c>
      <c r="M21" s="14">
        <f t="shared" si="9"/>
        <v>78237.794799999989</v>
      </c>
    </row>
    <row r="22" spans="1:13" ht="38.25" x14ac:dyDescent="0.2">
      <c r="A22" s="13" t="s">
        <v>80</v>
      </c>
      <c r="B22" s="12" t="s">
        <v>88</v>
      </c>
      <c r="C22" s="13" t="s">
        <v>23</v>
      </c>
      <c r="D22" s="14">
        <v>1</v>
      </c>
      <c r="E22" s="14"/>
      <c r="F22" s="14">
        <v>560.41999999999996</v>
      </c>
      <c r="G22" s="55">
        <f t="shared" si="1"/>
        <v>560.41999999999996</v>
      </c>
      <c r="H22" s="14"/>
      <c r="I22" s="14">
        <v>1</v>
      </c>
      <c r="J22" s="14">
        <f t="shared" si="6"/>
        <v>1</v>
      </c>
      <c r="K22" s="14">
        <f t="shared" si="7"/>
        <v>0</v>
      </c>
      <c r="L22" s="14">
        <f t="shared" si="8"/>
        <v>560.41999999999996</v>
      </c>
      <c r="M22" s="14">
        <f t="shared" si="9"/>
        <v>560.41999999999996</v>
      </c>
    </row>
    <row r="23" spans="1:13" ht="38.25" x14ac:dyDescent="0.2">
      <c r="A23" s="13" t="s">
        <v>81</v>
      </c>
      <c r="B23" s="12" t="s">
        <v>89</v>
      </c>
      <c r="C23" s="13" t="s">
        <v>23</v>
      </c>
      <c r="D23" s="14">
        <v>1</v>
      </c>
      <c r="E23" s="14"/>
      <c r="F23" s="14">
        <v>2177.7800000000002</v>
      </c>
      <c r="G23" s="55">
        <f t="shared" si="1"/>
        <v>2177.7800000000002</v>
      </c>
      <c r="H23" s="14"/>
      <c r="I23" s="14">
        <v>1</v>
      </c>
      <c r="J23" s="14">
        <f t="shared" si="6"/>
        <v>1</v>
      </c>
      <c r="K23" s="14">
        <f t="shared" si="7"/>
        <v>0</v>
      </c>
      <c r="L23" s="14">
        <f t="shared" si="8"/>
        <v>2177.7800000000002</v>
      </c>
      <c r="M23" s="14">
        <f t="shared" si="9"/>
        <v>2177.7800000000002</v>
      </c>
    </row>
    <row r="24" spans="1:13" ht="25.5" x14ac:dyDescent="0.2">
      <c r="A24" s="13" t="s">
        <v>82</v>
      </c>
      <c r="B24" s="12" t="s">
        <v>90</v>
      </c>
      <c r="C24" s="13" t="s">
        <v>23</v>
      </c>
      <c r="D24" s="14">
        <v>1</v>
      </c>
      <c r="E24" s="14"/>
      <c r="F24" s="14">
        <v>2235.11</v>
      </c>
      <c r="G24" s="55">
        <f t="shared" si="1"/>
        <v>2235.11</v>
      </c>
      <c r="H24" s="14"/>
      <c r="I24" s="14">
        <v>1</v>
      </c>
      <c r="J24" s="14">
        <f t="shared" si="6"/>
        <v>1</v>
      </c>
      <c r="K24" s="14">
        <f t="shared" si="7"/>
        <v>0</v>
      </c>
      <c r="L24" s="14">
        <f t="shared" si="8"/>
        <v>2235.11</v>
      </c>
      <c r="M24" s="14">
        <f t="shared" si="9"/>
        <v>2235.11</v>
      </c>
    </row>
    <row r="25" spans="1:13" ht="24" customHeight="1" x14ac:dyDescent="0.2">
      <c r="A25" s="59" t="s">
        <v>29</v>
      </c>
      <c r="B25" s="17" t="s">
        <v>31</v>
      </c>
      <c r="C25" s="17"/>
      <c r="D25" s="21"/>
      <c r="E25" s="20"/>
      <c r="F25" s="20"/>
      <c r="G25" s="21">
        <f>G26</f>
        <v>454069.44</v>
      </c>
      <c r="H25" s="21"/>
      <c r="I25" s="20"/>
      <c r="J25" s="21"/>
      <c r="K25" s="21">
        <f>SUM(K26:K27)</f>
        <v>0</v>
      </c>
      <c r="L25" s="21">
        <f>SUM(L27:L28)</f>
        <v>354057.04709999997</v>
      </c>
      <c r="M25" s="21">
        <f>SUM(M27:M28)</f>
        <v>354057.04709999997</v>
      </c>
    </row>
    <row r="26" spans="1:13" x14ac:dyDescent="0.2">
      <c r="A26" s="56" t="s">
        <v>30</v>
      </c>
      <c r="B26" s="60" t="s">
        <v>32</v>
      </c>
      <c r="C26" s="13"/>
      <c r="D26" s="14">
        <v>1</v>
      </c>
      <c r="E26" s="14">
        <f>[1]CPUs!I279</f>
        <v>16.239999999999998</v>
      </c>
      <c r="F26" s="14"/>
      <c r="G26" s="61">
        <f>SUM(G27:G28)</f>
        <v>454069.44</v>
      </c>
      <c r="H26" s="14"/>
      <c r="I26" s="14"/>
      <c r="J26" s="14"/>
      <c r="K26" s="14"/>
      <c r="L26" s="61">
        <f>SUM(L27:L28)</f>
        <v>354057.04709999997</v>
      </c>
      <c r="M26" s="61">
        <f>SUM(M27:M28)</f>
        <v>354057.04709999997</v>
      </c>
    </row>
    <row r="27" spans="1:13" ht="38.25" x14ac:dyDescent="0.2">
      <c r="A27" s="57" t="s">
        <v>91</v>
      </c>
      <c r="B27" s="12" t="s">
        <v>93</v>
      </c>
      <c r="C27" s="13" t="s">
        <v>94</v>
      </c>
      <c r="D27" s="14">
        <v>7185.8</v>
      </c>
      <c r="E27" s="14">
        <f>[1]CPUs!I289</f>
        <v>45.08</v>
      </c>
      <c r="F27" s="14">
        <v>14.61</v>
      </c>
      <c r="G27" s="55">
        <f t="shared" ref="G27:G28" si="10">ROUND(D27*F27,2)</f>
        <v>104984.54</v>
      </c>
      <c r="H27" s="14"/>
      <c r="I27" s="14">
        <v>5607.35</v>
      </c>
      <c r="J27" s="14">
        <f>H27+I27</f>
        <v>5607.35</v>
      </c>
      <c r="K27" s="14">
        <f>H27*F27</f>
        <v>0</v>
      </c>
      <c r="L27" s="14">
        <f>I27*F27</f>
        <v>81923.383499999996</v>
      </c>
      <c r="M27" s="14">
        <f>J27*F27</f>
        <v>81923.383499999996</v>
      </c>
    </row>
    <row r="28" spans="1:13" ht="38.25" x14ac:dyDescent="0.2">
      <c r="A28" s="57" t="s">
        <v>92</v>
      </c>
      <c r="B28" s="12" t="s">
        <v>33</v>
      </c>
      <c r="C28" s="13" t="s">
        <v>34</v>
      </c>
      <c r="D28" s="14">
        <v>143067.57999999999</v>
      </c>
      <c r="E28" s="14"/>
      <c r="F28" s="14">
        <v>2.44</v>
      </c>
      <c r="G28" s="55">
        <f t="shared" si="10"/>
        <v>349084.9</v>
      </c>
      <c r="H28" s="14"/>
      <c r="I28" s="14">
        <v>111530.19</v>
      </c>
      <c r="J28" s="14">
        <f>H28+I28</f>
        <v>111530.19</v>
      </c>
      <c r="K28" s="14"/>
      <c r="L28" s="14">
        <f>I28*F28</f>
        <v>272133.66359999997</v>
      </c>
      <c r="M28" s="14">
        <f>J28*F28</f>
        <v>272133.66359999997</v>
      </c>
    </row>
    <row r="29" spans="1:13" ht="20.25" customHeight="1" x14ac:dyDescent="0.2">
      <c r="A29" s="122" t="s">
        <v>15</v>
      </c>
      <c r="B29" s="122"/>
      <c r="C29" s="122"/>
      <c r="D29" s="122"/>
      <c r="E29" s="122"/>
      <c r="F29" s="122"/>
      <c r="G29" s="22">
        <f>K3</f>
        <v>2890000</v>
      </c>
      <c r="H29" s="23"/>
      <c r="I29" s="23"/>
      <c r="J29" s="23"/>
      <c r="K29" s="22">
        <f>(K13+K16+K25)</f>
        <v>0</v>
      </c>
      <c r="L29" s="22">
        <f>(L13+L16+L25)</f>
        <v>489681.89489999996</v>
      </c>
      <c r="M29" s="22">
        <f>(M13+M16+M25)</f>
        <v>489681.89489999996</v>
      </c>
    </row>
    <row r="30" spans="1:13" ht="26.25" customHeight="1" x14ac:dyDescent="0.2">
      <c r="A30" s="62"/>
      <c r="B30" s="25"/>
      <c r="C30" s="24"/>
      <c r="D30" s="123"/>
      <c r="E30" s="124"/>
      <c r="F30" s="125"/>
      <c r="G30" s="124"/>
      <c r="H30" s="26"/>
      <c r="I30" s="24"/>
      <c r="J30" s="24"/>
      <c r="K30" s="26"/>
      <c r="L30" s="24"/>
      <c r="M30" s="24"/>
    </row>
    <row r="31" spans="1:13" x14ac:dyDescent="0.2">
      <c r="A31" s="62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13" x14ac:dyDescent="0.2">
      <c r="A32" s="126"/>
      <c r="B32" s="127"/>
      <c r="C32" s="127"/>
      <c r="D32" s="127"/>
      <c r="E32" s="127"/>
      <c r="F32" s="127"/>
      <c r="G32" s="127"/>
      <c r="H32" s="27"/>
      <c r="I32" s="27"/>
      <c r="J32" s="27"/>
      <c r="K32" s="27"/>
      <c r="L32" s="27"/>
      <c r="M32" s="27"/>
    </row>
    <row r="33" spans="2:13" x14ac:dyDescent="0.2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</sheetData>
  <mergeCells count="33">
    <mergeCell ref="A5:G5"/>
    <mergeCell ref="H5:J5"/>
    <mergeCell ref="K5:M5"/>
    <mergeCell ref="A1:A2"/>
    <mergeCell ref="C1:D1"/>
    <mergeCell ref="E1:F1"/>
    <mergeCell ref="C2:D2"/>
    <mergeCell ref="E2:F2"/>
    <mergeCell ref="A3:G3"/>
    <mergeCell ref="H3:J3"/>
    <mergeCell ref="K3:M3"/>
    <mergeCell ref="A4:G4"/>
    <mergeCell ref="H4:J4"/>
    <mergeCell ref="K4:M4"/>
    <mergeCell ref="A6:G6"/>
    <mergeCell ref="H6:J6"/>
    <mergeCell ref="K6:M6"/>
    <mergeCell ref="A7:G7"/>
    <mergeCell ref="H7:J7"/>
    <mergeCell ref="K7:M7"/>
    <mergeCell ref="H8:M8"/>
    <mergeCell ref="A9:M9"/>
    <mergeCell ref="A11:A12"/>
    <mergeCell ref="B11:B12"/>
    <mergeCell ref="C11:C12"/>
    <mergeCell ref="D11:G11"/>
    <mergeCell ref="H11:J11"/>
    <mergeCell ref="K11:M11"/>
    <mergeCell ref="A29:F29"/>
    <mergeCell ref="D30:E30"/>
    <mergeCell ref="F30:G30"/>
    <mergeCell ref="A32:G32"/>
    <mergeCell ref="A8:G8"/>
  </mergeCells>
  <phoneticPr fontId="22" type="noConversion"/>
  <printOptions horizontalCentered="1"/>
  <pageMargins left="0.39370078740157483" right="0.39370078740157483" top="0.19685039370078741" bottom="0.15748031496062992" header="0.51181102362204722" footer="0.31496062992125984"/>
  <pageSetup paperSize="9" scale="65" fitToHeight="0" orientation="landscape" horizontalDpi="4294967293" r:id="rId1"/>
  <headerFooter>
    <oddFooter>&amp;R&amp;P</oddFooter>
  </headerFooter>
  <rowBreaks count="1" manualBreakCount="1">
    <brk id="2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B57B0-9757-431B-8A83-282865F46060}">
  <dimension ref="A1:E98"/>
  <sheetViews>
    <sheetView view="pageBreakPreview" topLeftCell="A12" zoomScale="90" zoomScaleNormal="95" zoomScaleSheetLayoutView="90" workbookViewId="0">
      <selection activeCell="H16" sqref="H16"/>
    </sheetView>
  </sheetViews>
  <sheetFormatPr defaultRowHeight="12.75" x14ac:dyDescent="0.2"/>
  <cols>
    <col min="1" max="1" width="16.25" style="33" customWidth="1"/>
    <col min="2" max="2" width="17.125" style="33" customWidth="1"/>
    <col min="3" max="3" width="19.5" style="33" customWidth="1"/>
    <col min="4" max="4" width="21.625" style="33" customWidth="1"/>
    <col min="5" max="5" width="18" style="40" customWidth="1"/>
    <col min="6" max="16384" width="9" style="31"/>
  </cols>
  <sheetData>
    <row r="1" spans="1:5" x14ac:dyDescent="0.2">
      <c r="A1" s="28"/>
      <c r="B1" s="29"/>
      <c r="C1" s="29"/>
      <c r="D1" s="29"/>
      <c r="E1" s="30"/>
    </row>
    <row r="2" spans="1:5" x14ac:dyDescent="0.2">
      <c r="A2" s="32"/>
      <c r="E2" s="34"/>
    </row>
    <row r="3" spans="1:5" x14ac:dyDescent="0.2">
      <c r="A3" s="32"/>
      <c r="E3" s="34"/>
    </row>
    <row r="4" spans="1:5" x14ac:dyDescent="0.2">
      <c r="A4" s="32"/>
      <c r="E4" s="34"/>
    </row>
    <row r="5" spans="1:5" x14ac:dyDescent="0.2">
      <c r="A5" s="36"/>
      <c r="B5" s="36"/>
      <c r="C5" s="37"/>
      <c r="D5" s="37"/>
      <c r="E5" s="103"/>
    </row>
    <row r="6" spans="1:5" x14ac:dyDescent="0.2">
      <c r="A6" s="35" t="s">
        <v>99</v>
      </c>
      <c r="B6" s="36"/>
      <c r="C6" s="37"/>
      <c r="D6" s="37"/>
      <c r="E6" s="103"/>
    </row>
    <row r="7" spans="1:5" x14ac:dyDescent="0.2">
      <c r="A7" s="35" t="s">
        <v>100</v>
      </c>
      <c r="B7" s="36"/>
      <c r="C7" s="37"/>
      <c r="D7" s="37"/>
      <c r="E7" s="103"/>
    </row>
    <row r="8" spans="1:5" x14ac:dyDescent="0.2">
      <c r="A8" s="35" t="s">
        <v>72</v>
      </c>
      <c r="B8" s="36"/>
      <c r="C8" s="37"/>
      <c r="D8" s="37"/>
      <c r="E8" s="103"/>
    </row>
    <row r="9" spans="1:5" x14ac:dyDescent="0.2">
      <c r="A9" s="35" t="s">
        <v>118</v>
      </c>
      <c r="B9" s="36"/>
      <c r="C9" s="37"/>
      <c r="D9" s="37"/>
      <c r="E9" s="103"/>
    </row>
    <row r="10" spans="1:5" ht="13.5" thickBot="1" x14ac:dyDescent="0.25">
      <c r="A10" s="104"/>
      <c r="B10" s="104"/>
      <c r="C10" s="104"/>
      <c r="D10" s="104"/>
      <c r="E10" s="104"/>
    </row>
    <row r="11" spans="1:5" s="41" customFormat="1" ht="21" customHeight="1" thickBot="1" x14ac:dyDescent="0.25">
      <c r="A11" s="157" t="s">
        <v>138</v>
      </c>
      <c r="B11" s="158"/>
      <c r="C11" s="158"/>
      <c r="D11" s="158"/>
      <c r="E11" s="159"/>
    </row>
    <row r="12" spans="1:5" x14ac:dyDescent="0.2">
      <c r="A12" s="32"/>
      <c r="E12" s="34"/>
    </row>
    <row r="13" spans="1:5" ht="17.25" customHeight="1" x14ac:dyDescent="0.2">
      <c r="A13" s="42" t="s">
        <v>119</v>
      </c>
      <c r="B13" s="160" t="s">
        <v>20</v>
      </c>
      <c r="C13" s="160"/>
      <c r="D13" s="160"/>
      <c r="E13" s="160"/>
    </row>
    <row r="14" spans="1:5" s="41" customFormat="1" ht="18.75" customHeight="1" x14ac:dyDescent="0.2">
      <c r="A14" s="120" t="s">
        <v>120</v>
      </c>
      <c r="B14" s="161" t="s">
        <v>22</v>
      </c>
      <c r="C14" s="162"/>
      <c r="D14" s="162"/>
      <c r="E14" s="163"/>
    </row>
    <row r="15" spans="1:5" ht="15" customHeight="1" x14ac:dyDescent="0.2">
      <c r="A15" s="164" t="s">
        <v>121</v>
      </c>
      <c r="B15" s="164"/>
      <c r="C15" s="164"/>
      <c r="D15" s="165"/>
      <c r="E15" s="105">
        <v>0.67</v>
      </c>
    </row>
    <row r="16" spans="1:5" ht="15" customHeight="1" x14ac:dyDescent="0.2">
      <c r="A16" s="164" t="s">
        <v>122</v>
      </c>
      <c r="B16" s="164"/>
      <c r="C16" s="164"/>
      <c r="D16" s="165"/>
      <c r="E16" s="105">
        <v>5</v>
      </c>
    </row>
    <row r="17" spans="1:5" ht="15" customHeight="1" x14ac:dyDescent="0.2">
      <c r="A17" s="166" t="s">
        <v>139</v>
      </c>
      <c r="B17" s="166"/>
      <c r="C17" s="166"/>
      <c r="D17" s="167"/>
      <c r="E17" s="106">
        <f>E15</f>
        <v>0.67</v>
      </c>
    </row>
    <row r="18" spans="1:5" ht="14.25" customHeight="1" x14ac:dyDescent="0.2">
      <c r="A18" s="32"/>
      <c r="E18" s="34"/>
    </row>
    <row r="19" spans="1:5" ht="17.25" hidden="1" customHeight="1" x14ac:dyDescent="0.2">
      <c r="A19" s="42" t="s">
        <v>123</v>
      </c>
      <c r="B19" s="160" t="s">
        <v>31</v>
      </c>
      <c r="C19" s="160"/>
      <c r="D19" s="160"/>
      <c r="E19" s="160"/>
    </row>
    <row r="20" spans="1:5" ht="17.25" hidden="1" customHeight="1" x14ac:dyDescent="0.2">
      <c r="A20" s="42" t="s">
        <v>124</v>
      </c>
      <c r="B20" s="160" t="s">
        <v>125</v>
      </c>
      <c r="C20" s="160"/>
      <c r="D20" s="160"/>
      <c r="E20" s="160"/>
    </row>
    <row r="21" spans="1:5" s="41" customFormat="1" ht="19.5" hidden="1" customHeight="1" x14ac:dyDescent="0.2">
      <c r="A21" s="43" t="s">
        <v>126</v>
      </c>
      <c r="B21" s="168" t="s">
        <v>127</v>
      </c>
      <c r="C21" s="168"/>
      <c r="D21" s="168"/>
      <c r="E21" s="168"/>
    </row>
    <row r="22" spans="1:5" s="41" customFormat="1" ht="39.75" hidden="1" customHeight="1" x14ac:dyDescent="0.2">
      <c r="A22" s="43" t="s">
        <v>128</v>
      </c>
      <c r="B22" s="168" t="s">
        <v>129</v>
      </c>
      <c r="C22" s="168"/>
      <c r="D22" s="168"/>
      <c r="E22" s="168"/>
    </row>
    <row r="23" spans="1:5" ht="15" hidden="1" customHeight="1" x14ac:dyDescent="0.2">
      <c r="A23" s="164" t="s">
        <v>130</v>
      </c>
      <c r="B23" s="164"/>
      <c r="C23" s="164"/>
      <c r="D23" s="165"/>
      <c r="E23" s="105" t="e">
        <f>#REF!</f>
        <v>#REF!</v>
      </c>
    </row>
    <row r="24" spans="1:5" ht="15" hidden="1" customHeight="1" x14ac:dyDescent="0.2">
      <c r="A24" s="164" t="s">
        <v>131</v>
      </c>
      <c r="B24" s="164"/>
      <c r="C24" s="164"/>
      <c r="D24" s="165"/>
      <c r="E24" s="105">
        <v>2329.8000000000002</v>
      </c>
    </row>
    <row r="25" spans="1:5" ht="15" hidden="1" customHeight="1" x14ac:dyDescent="0.2">
      <c r="A25" s="169" t="s">
        <v>132</v>
      </c>
      <c r="B25" s="169"/>
      <c r="C25" s="169"/>
      <c r="D25" s="170"/>
      <c r="E25" s="107" t="e">
        <f>#REF!</f>
        <v>#REF!</v>
      </c>
    </row>
    <row r="26" spans="1:5" ht="15" hidden="1" customHeight="1" x14ac:dyDescent="0.2">
      <c r="A26" s="166" t="s">
        <v>133</v>
      </c>
      <c r="B26" s="166"/>
      <c r="C26" s="166"/>
      <c r="D26" s="167"/>
      <c r="E26" s="108" t="e">
        <f>E23-E25</f>
        <v>#REF!</v>
      </c>
    </row>
    <row r="27" spans="1:5" hidden="1" x14ac:dyDescent="0.2">
      <c r="A27" s="32"/>
      <c r="E27" s="34"/>
    </row>
    <row r="28" spans="1:5" s="41" customFormat="1" ht="39.75" hidden="1" customHeight="1" x14ac:dyDescent="0.2">
      <c r="A28" s="43" t="s">
        <v>134</v>
      </c>
      <c r="B28" s="168" t="s">
        <v>135</v>
      </c>
      <c r="C28" s="168"/>
      <c r="D28" s="168"/>
      <c r="E28" s="168"/>
    </row>
    <row r="29" spans="1:5" ht="15" hidden="1" customHeight="1" x14ac:dyDescent="0.2">
      <c r="A29" s="164" t="s">
        <v>130</v>
      </c>
      <c r="B29" s="164"/>
      <c r="C29" s="164"/>
      <c r="D29" s="165"/>
      <c r="E29" s="105" t="e">
        <f>#REF!</f>
        <v>#REF!</v>
      </c>
    </row>
    <row r="30" spans="1:5" ht="15" hidden="1" customHeight="1" x14ac:dyDescent="0.2">
      <c r="A30" s="164" t="s">
        <v>131</v>
      </c>
      <c r="B30" s="164"/>
      <c r="C30" s="164"/>
      <c r="D30" s="165"/>
      <c r="E30" s="105">
        <v>1426.7</v>
      </c>
    </row>
    <row r="31" spans="1:5" ht="15" hidden="1" customHeight="1" x14ac:dyDescent="0.2">
      <c r="A31" s="169" t="s">
        <v>132</v>
      </c>
      <c r="B31" s="169"/>
      <c r="C31" s="169"/>
      <c r="D31" s="170"/>
      <c r="E31" s="107" t="e">
        <f>#REF!</f>
        <v>#REF!</v>
      </c>
    </row>
    <row r="32" spans="1:5" ht="15" hidden="1" customHeight="1" x14ac:dyDescent="0.2">
      <c r="A32" s="166" t="s">
        <v>133</v>
      </c>
      <c r="B32" s="166"/>
      <c r="C32" s="166"/>
      <c r="D32" s="167"/>
      <c r="E32" s="108" t="e">
        <f>E29-E31</f>
        <v>#REF!</v>
      </c>
    </row>
    <row r="33" spans="1:5" hidden="1" x14ac:dyDescent="0.2">
      <c r="A33" s="32"/>
      <c r="E33" s="34"/>
    </row>
    <row r="34" spans="1:5" s="41" customFormat="1" ht="39.75" hidden="1" customHeight="1" x14ac:dyDescent="0.2">
      <c r="A34" s="43" t="s">
        <v>136</v>
      </c>
      <c r="B34" s="168" t="s">
        <v>137</v>
      </c>
      <c r="C34" s="168"/>
      <c r="D34" s="168"/>
      <c r="E34" s="168"/>
    </row>
    <row r="35" spans="1:5" ht="15" hidden="1" customHeight="1" x14ac:dyDescent="0.2">
      <c r="A35" s="164" t="s">
        <v>130</v>
      </c>
      <c r="B35" s="164"/>
      <c r="C35" s="164"/>
      <c r="D35" s="165"/>
      <c r="E35" s="105" t="e">
        <f>#REF!</f>
        <v>#REF!</v>
      </c>
    </row>
    <row r="36" spans="1:5" ht="15" hidden="1" customHeight="1" x14ac:dyDescent="0.2">
      <c r="A36" s="164" t="s">
        <v>131</v>
      </c>
      <c r="B36" s="164"/>
      <c r="C36" s="164"/>
      <c r="D36" s="165"/>
      <c r="E36" s="105">
        <v>1693</v>
      </c>
    </row>
    <row r="37" spans="1:5" ht="15" hidden="1" customHeight="1" x14ac:dyDescent="0.2">
      <c r="A37" s="169" t="s">
        <v>132</v>
      </c>
      <c r="B37" s="169"/>
      <c r="C37" s="169"/>
      <c r="D37" s="170"/>
      <c r="E37" s="107" t="e">
        <f>#REF!</f>
        <v>#REF!</v>
      </c>
    </row>
    <row r="38" spans="1:5" ht="15" hidden="1" customHeight="1" x14ac:dyDescent="0.2">
      <c r="A38" s="166" t="s">
        <v>133</v>
      </c>
      <c r="B38" s="166"/>
      <c r="C38" s="166"/>
      <c r="D38" s="167"/>
      <c r="E38" s="108" t="e">
        <f>E35-E37</f>
        <v>#REF!</v>
      </c>
    </row>
    <row r="39" spans="1:5" hidden="1" x14ac:dyDescent="0.2">
      <c r="A39" s="32"/>
      <c r="E39" s="34"/>
    </row>
    <row r="40" spans="1:5" s="41" customFormat="1" ht="18.75" customHeight="1" x14ac:dyDescent="0.2">
      <c r="A40" s="120" t="s">
        <v>140</v>
      </c>
      <c r="B40" s="161" t="s">
        <v>75</v>
      </c>
      <c r="C40" s="162"/>
      <c r="D40" s="162"/>
      <c r="E40" s="163"/>
    </row>
    <row r="41" spans="1:5" ht="15" customHeight="1" x14ac:dyDescent="0.2">
      <c r="A41" s="164" t="s">
        <v>141</v>
      </c>
      <c r="B41" s="164"/>
      <c r="C41" s="164"/>
      <c r="D41" s="165"/>
      <c r="E41" s="105">
        <v>1</v>
      </c>
    </row>
    <row r="42" spans="1:5" ht="15" customHeight="1" x14ac:dyDescent="0.2">
      <c r="A42" s="164" t="s">
        <v>142</v>
      </c>
      <c r="B42" s="164"/>
      <c r="C42" s="164"/>
      <c r="D42" s="165"/>
      <c r="E42" s="105">
        <v>1</v>
      </c>
    </row>
    <row r="43" spans="1:5" ht="15" customHeight="1" x14ac:dyDescent="0.2">
      <c r="A43" s="166" t="s">
        <v>143</v>
      </c>
      <c r="B43" s="166"/>
      <c r="C43" s="166"/>
      <c r="D43" s="167"/>
      <c r="E43" s="106">
        <f>E41</f>
        <v>1</v>
      </c>
    </row>
    <row r="44" spans="1:5" ht="14.25" customHeight="1" x14ac:dyDescent="0.2">
      <c r="A44" s="32"/>
      <c r="E44" s="34"/>
    </row>
    <row r="45" spans="1:5" ht="17.25" customHeight="1" x14ac:dyDescent="0.2">
      <c r="A45" s="42" t="s">
        <v>107</v>
      </c>
      <c r="B45" s="160" t="s">
        <v>26</v>
      </c>
      <c r="C45" s="160"/>
      <c r="D45" s="160"/>
      <c r="E45" s="160"/>
    </row>
    <row r="46" spans="1:5" s="41" customFormat="1" ht="39.75" customHeight="1" x14ac:dyDescent="0.2">
      <c r="A46" s="120" t="s">
        <v>144</v>
      </c>
      <c r="B46" s="172" t="s">
        <v>24</v>
      </c>
      <c r="C46" s="172"/>
      <c r="D46" s="172"/>
      <c r="E46" s="172"/>
    </row>
    <row r="47" spans="1:5" s="110" customFormat="1" ht="14.25" customHeight="1" x14ac:dyDescent="0.2">
      <c r="A47" s="173" t="s">
        <v>179</v>
      </c>
      <c r="B47" s="174"/>
      <c r="C47" s="174"/>
      <c r="D47" s="174"/>
      <c r="E47" s="109">
        <f>3*6</f>
        <v>18</v>
      </c>
    </row>
    <row r="48" spans="1:5" ht="6.75" customHeight="1" x14ac:dyDescent="0.2">
      <c r="A48" s="175"/>
      <c r="B48" s="176"/>
      <c r="C48" s="111"/>
      <c r="D48" s="111"/>
      <c r="E48" s="112"/>
    </row>
    <row r="49" spans="1:5" ht="14.25" customHeight="1" x14ac:dyDescent="0.2">
      <c r="A49" s="165" t="s">
        <v>146</v>
      </c>
      <c r="B49" s="171"/>
      <c r="C49" s="171"/>
      <c r="D49" s="171"/>
      <c r="E49" s="112">
        <v>16</v>
      </c>
    </row>
    <row r="50" spans="1:5" ht="14.25" customHeight="1" x14ac:dyDescent="0.2">
      <c r="A50" s="167" t="s">
        <v>145</v>
      </c>
      <c r="B50" s="177"/>
      <c r="C50" s="177"/>
      <c r="D50" s="177"/>
      <c r="E50" s="113">
        <v>16</v>
      </c>
    </row>
    <row r="51" spans="1:5" ht="14.25" customHeight="1" x14ac:dyDescent="0.2">
      <c r="A51" s="175"/>
      <c r="B51" s="176"/>
      <c r="C51" s="111"/>
      <c r="D51" s="111"/>
      <c r="E51" s="114"/>
    </row>
    <row r="52" spans="1:5" s="41" customFormat="1" ht="39.75" customHeight="1" x14ac:dyDescent="0.2">
      <c r="A52" s="120" t="s">
        <v>147</v>
      </c>
      <c r="B52" s="172" t="s">
        <v>148</v>
      </c>
      <c r="C52" s="172"/>
      <c r="D52" s="172"/>
      <c r="E52" s="172"/>
    </row>
    <row r="53" spans="1:5" ht="15" customHeight="1" x14ac:dyDescent="0.2">
      <c r="A53" s="164" t="s">
        <v>149</v>
      </c>
      <c r="B53" s="164"/>
      <c r="C53" s="164"/>
      <c r="D53" s="165"/>
      <c r="E53" s="105">
        <v>0.67</v>
      </c>
    </row>
    <row r="54" spans="1:5" ht="15" customHeight="1" x14ac:dyDescent="0.2">
      <c r="A54" s="164" t="s">
        <v>150</v>
      </c>
      <c r="B54" s="164"/>
      <c r="C54" s="164"/>
      <c r="D54" s="165"/>
      <c r="E54" s="105">
        <f>MEDIÇÃO!D18</f>
        <v>5</v>
      </c>
    </row>
    <row r="55" spans="1:5" ht="15" customHeight="1" x14ac:dyDescent="0.2">
      <c r="A55" s="166" t="s">
        <v>151</v>
      </c>
      <c r="B55" s="166"/>
      <c r="C55" s="166"/>
      <c r="D55" s="167"/>
      <c r="E55" s="108">
        <f>E53</f>
        <v>0.67</v>
      </c>
    </row>
    <row r="56" spans="1:5" x14ac:dyDescent="0.2">
      <c r="A56" s="32"/>
      <c r="E56" s="34"/>
    </row>
    <row r="57" spans="1:5" s="41" customFormat="1" ht="39.75" customHeight="1" x14ac:dyDescent="0.2">
      <c r="A57" s="120" t="s">
        <v>108</v>
      </c>
      <c r="B57" s="172" t="s">
        <v>86</v>
      </c>
      <c r="C57" s="172"/>
      <c r="D57" s="172"/>
      <c r="E57" s="172"/>
    </row>
    <row r="58" spans="1:5" ht="15" customHeight="1" x14ac:dyDescent="0.2">
      <c r="A58" s="164" t="s">
        <v>152</v>
      </c>
      <c r="B58" s="164"/>
      <c r="C58" s="164"/>
      <c r="D58" s="165"/>
      <c r="E58" s="105">
        <f>'memória de cálculo'!F15</f>
        <v>5481.14</v>
      </c>
    </row>
    <row r="59" spans="1:5" ht="15" customHeight="1" x14ac:dyDescent="0.2">
      <c r="A59" s="164" t="s">
        <v>153</v>
      </c>
      <c r="B59" s="164"/>
      <c r="C59" s="164"/>
      <c r="D59" s="165"/>
      <c r="E59" s="105">
        <f>MEDIÇÃO!D19</f>
        <v>5481.14</v>
      </c>
    </row>
    <row r="60" spans="1:5" ht="15" customHeight="1" x14ac:dyDescent="0.2">
      <c r="A60" s="166" t="s">
        <v>154</v>
      </c>
      <c r="B60" s="166"/>
      <c r="C60" s="166"/>
      <c r="D60" s="167"/>
      <c r="E60" s="108">
        <f>E58</f>
        <v>5481.14</v>
      </c>
    </row>
    <row r="61" spans="1:5" x14ac:dyDescent="0.2">
      <c r="A61" s="32"/>
      <c r="E61" s="34"/>
    </row>
    <row r="62" spans="1:5" s="41" customFormat="1" ht="39.75" customHeight="1" x14ac:dyDescent="0.2">
      <c r="A62" s="120" t="s">
        <v>111</v>
      </c>
      <c r="B62" s="172" t="s">
        <v>87</v>
      </c>
      <c r="C62" s="172"/>
      <c r="D62" s="172"/>
      <c r="E62" s="172"/>
    </row>
    <row r="63" spans="1:5" ht="15" customHeight="1" x14ac:dyDescent="0.2">
      <c r="A63" s="164" t="s">
        <v>155</v>
      </c>
      <c r="B63" s="164"/>
      <c r="C63" s="164"/>
      <c r="D63" s="165"/>
      <c r="E63" s="105">
        <f>'memória de cálculo'!F20</f>
        <v>1068.8223</v>
      </c>
    </row>
    <row r="64" spans="1:5" ht="15" customHeight="1" x14ac:dyDescent="0.2">
      <c r="A64" s="164" t="s">
        <v>156</v>
      </c>
      <c r="B64" s="164"/>
      <c r="C64" s="164"/>
      <c r="D64" s="165"/>
      <c r="E64" s="105">
        <f>MEDIÇÃO!D20</f>
        <v>1068.82</v>
      </c>
    </row>
    <row r="65" spans="1:5" ht="15" customHeight="1" x14ac:dyDescent="0.2">
      <c r="A65" s="166" t="s">
        <v>157</v>
      </c>
      <c r="B65" s="166"/>
      <c r="C65" s="166"/>
      <c r="D65" s="167"/>
      <c r="E65" s="108">
        <f>E63</f>
        <v>1068.8223</v>
      </c>
    </row>
    <row r="66" spans="1:5" x14ac:dyDescent="0.2">
      <c r="A66" s="32"/>
      <c r="E66" s="34"/>
    </row>
    <row r="67" spans="1:5" s="41" customFormat="1" ht="39.75" customHeight="1" x14ac:dyDescent="0.2">
      <c r="A67" s="120" t="s">
        <v>116</v>
      </c>
      <c r="B67" s="172" t="s">
        <v>33</v>
      </c>
      <c r="C67" s="172"/>
      <c r="D67" s="172"/>
      <c r="E67" s="172"/>
    </row>
    <row r="68" spans="1:5" ht="15" customHeight="1" x14ac:dyDescent="0.2">
      <c r="A68" s="164" t="s">
        <v>158</v>
      </c>
      <c r="B68" s="164"/>
      <c r="C68" s="164"/>
      <c r="D68" s="165"/>
      <c r="E68" s="105">
        <f>'memória de cálculo'!F24</f>
        <v>32064.666000000001</v>
      </c>
    </row>
    <row r="69" spans="1:5" ht="15" customHeight="1" x14ac:dyDescent="0.2">
      <c r="A69" s="164" t="s">
        <v>159</v>
      </c>
      <c r="B69" s="164"/>
      <c r="C69" s="164"/>
      <c r="D69" s="165"/>
      <c r="E69" s="105">
        <f>MEDIÇÃO!D21</f>
        <v>32064.67</v>
      </c>
    </row>
    <row r="70" spans="1:5" ht="15" customHeight="1" x14ac:dyDescent="0.2">
      <c r="A70" s="166" t="s">
        <v>160</v>
      </c>
      <c r="B70" s="166"/>
      <c r="C70" s="166"/>
      <c r="D70" s="167"/>
      <c r="E70" s="108">
        <f>E68</f>
        <v>32064.666000000001</v>
      </c>
    </row>
    <row r="71" spans="1:5" x14ac:dyDescent="0.2">
      <c r="A71" s="32"/>
      <c r="E71" s="34"/>
    </row>
    <row r="72" spans="1:5" s="41" customFormat="1" ht="39.75" customHeight="1" x14ac:dyDescent="0.2">
      <c r="A72" s="120" t="s">
        <v>161</v>
      </c>
      <c r="B72" s="172" t="s">
        <v>162</v>
      </c>
      <c r="C72" s="172"/>
      <c r="D72" s="172"/>
      <c r="E72" s="172"/>
    </row>
    <row r="73" spans="1:5" ht="15" customHeight="1" x14ac:dyDescent="0.2">
      <c r="A73" s="164" t="s">
        <v>163</v>
      </c>
      <c r="B73" s="164"/>
      <c r="C73" s="164"/>
      <c r="D73" s="165"/>
      <c r="E73" s="105">
        <v>1</v>
      </c>
    </row>
    <row r="74" spans="1:5" ht="15" customHeight="1" x14ac:dyDescent="0.2">
      <c r="A74" s="164" t="s">
        <v>164</v>
      </c>
      <c r="B74" s="164"/>
      <c r="C74" s="164"/>
      <c r="D74" s="165"/>
      <c r="E74" s="105">
        <v>1</v>
      </c>
    </row>
    <row r="75" spans="1:5" ht="15" customHeight="1" x14ac:dyDescent="0.2">
      <c r="A75" s="166" t="s">
        <v>173</v>
      </c>
      <c r="B75" s="166"/>
      <c r="C75" s="166"/>
      <c r="D75" s="167"/>
      <c r="E75" s="108">
        <v>1</v>
      </c>
    </row>
    <row r="76" spans="1:5" x14ac:dyDescent="0.2">
      <c r="A76" s="32"/>
      <c r="E76" s="34"/>
    </row>
    <row r="77" spans="1:5" s="41" customFormat="1" ht="39.75" customHeight="1" x14ac:dyDescent="0.2">
      <c r="A77" s="120" t="s">
        <v>165</v>
      </c>
      <c r="B77" s="172" t="s">
        <v>89</v>
      </c>
      <c r="C77" s="172"/>
      <c r="D77" s="172"/>
      <c r="E77" s="172"/>
    </row>
    <row r="78" spans="1:5" ht="15" customHeight="1" x14ac:dyDescent="0.2">
      <c r="A78" s="164" t="s">
        <v>166</v>
      </c>
      <c r="B78" s="164"/>
      <c r="C78" s="164"/>
      <c r="D78" s="165"/>
      <c r="E78" s="105">
        <v>1</v>
      </c>
    </row>
    <row r="79" spans="1:5" ht="15" customHeight="1" x14ac:dyDescent="0.2">
      <c r="A79" s="164" t="s">
        <v>167</v>
      </c>
      <c r="B79" s="164"/>
      <c r="C79" s="164"/>
      <c r="D79" s="165"/>
      <c r="E79" s="105">
        <v>1</v>
      </c>
    </row>
    <row r="80" spans="1:5" ht="15" customHeight="1" x14ac:dyDescent="0.2">
      <c r="A80" s="166" t="s">
        <v>172</v>
      </c>
      <c r="B80" s="166"/>
      <c r="C80" s="166"/>
      <c r="D80" s="167"/>
      <c r="E80" s="108">
        <v>1</v>
      </c>
    </row>
    <row r="81" spans="1:5" x14ac:dyDescent="0.2">
      <c r="A81" s="32"/>
      <c r="E81" s="34"/>
    </row>
    <row r="82" spans="1:5" s="41" customFormat="1" ht="39.75" customHeight="1" x14ac:dyDescent="0.2">
      <c r="A82" s="120" t="s">
        <v>168</v>
      </c>
      <c r="B82" s="172" t="s">
        <v>90</v>
      </c>
      <c r="C82" s="172"/>
      <c r="D82" s="172"/>
      <c r="E82" s="172"/>
    </row>
    <row r="83" spans="1:5" ht="15" customHeight="1" x14ac:dyDescent="0.2">
      <c r="A83" s="164" t="s">
        <v>169</v>
      </c>
      <c r="B83" s="164"/>
      <c r="C83" s="164"/>
      <c r="D83" s="165"/>
      <c r="E83" s="105">
        <v>1</v>
      </c>
    </row>
    <row r="84" spans="1:5" ht="15" customHeight="1" x14ac:dyDescent="0.2">
      <c r="A84" s="164" t="s">
        <v>170</v>
      </c>
      <c r="B84" s="164"/>
      <c r="C84" s="164"/>
      <c r="D84" s="165"/>
      <c r="E84" s="105">
        <v>1</v>
      </c>
    </row>
    <row r="85" spans="1:5" ht="15" customHeight="1" x14ac:dyDescent="0.2">
      <c r="A85" s="166" t="s">
        <v>171</v>
      </c>
      <c r="B85" s="166"/>
      <c r="C85" s="166"/>
      <c r="D85" s="167"/>
      <c r="E85" s="108">
        <v>1</v>
      </c>
    </row>
    <row r="86" spans="1:5" x14ac:dyDescent="0.2">
      <c r="A86" s="32"/>
      <c r="E86" s="34"/>
    </row>
    <row r="87" spans="1:5" ht="17.25" customHeight="1" x14ac:dyDescent="0.2">
      <c r="A87" s="42" t="s">
        <v>35</v>
      </c>
      <c r="B87" s="160" t="s">
        <v>31</v>
      </c>
      <c r="C87" s="160"/>
      <c r="D87" s="160"/>
      <c r="E87" s="160"/>
    </row>
    <row r="88" spans="1:5" s="41" customFormat="1" ht="19.5" customHeight="1" x14ac:dyDescent="0.2">
      <c r="A88" s="119" t="s">
        <v>102</v>
      </c>
      <c r="B88" s="178" t="s">
        <v>32</v>
      </c>
      <c r="C88" s="178"/>
      <c r="D88" s="178"/>
      <c r="E88" s="178"/>
    </row>
    <row r="89" spans="1:5" s="41" customFormat="1" ht="40.5" customHeight="1" x14ac:dyDescent="0.2">
      <c r="A89" s="120" t="s">
        <v>103</v>
      </c>
      <c r="B89" s="172" t="s">
        <v>93</v>
      </c>
      <c r="C89" s="172"/>
      <c r="D89" s="172"/>
      <c r="E89" s="172"/>
    </row>
    <row r="90" spans="1:5" ht="14.25" customHeight="1" x14ac:dyDescent="0.2">
      <c r="A90" s="165" t="s">
        <v>174</v>
      </c>
      <c r="B90" s="171"/>
      <c r="C90" s="171"/>
      <c r="D90" s="171"/>
      <c r="E90" s="114">
        <f>'memória de cálculo'!F31</f>
        <v>5607.3499985405351</v>
      </c>
    </row>
    <row r="91" spans="1:5" ht="14.25" customHeight="1" x14ac:dyDescent="0.2">
      <c r="A91" s="165" t="s">
        <v>175</v>
      </c>
      <c r="B91" s="171"/>
      <c r="C91" s="171"/>
      <c r="D91" s="171"/>
      <c r="E91" s="114">
        <f>MEDIÇÃO!D27</f>
        <v>7185.8</v>
      </c>
    </row>
    <row r="92" spans="1:5" ht="14.25" customHeight="1" x14ac:dyDescent="0.2">
      <c r="A92" s="167" t="s">
        <v>176</v>
      </c>
      <c r="B92" s="177"/>
      <c r="C92" s="177"/>
      <c r="D92" s="177"/>
      <c r="E92" s="115">
        <f>E90</f>
        <v>5607.3499985405351</v>
      </c>
    </row>
    <row r="93" spans="1:5" x14ac:dyDescent="0.2">
      <c r="A93" s="116"/>
      <c r="B93" s="117"/>
      <c r="C93" s="117"/>
      <c r="E93" s="118"/>
    </row>
    <row r="94" spans="1:5" s="41" customFormat="1" ht="40.5" customHeight="1" x14ac:dyDescent="0.2">
      <c r="A94" s="120" t="s">
        <v>104</v>
      </c>
      <c r="B94" s="172" t="s">
        <v>33</v>
      </c>
      <c r="C94" s="172"/>
      <c r="D94" s="172"/>
      <c r="E94" s="172"/>
    </row>
    <row r="95" spans="1:5" ht="14.25" customHeight="1" x14ac:dyDescent="0.2">
      <c r="A95" s="165" t="s">
        <v>158</v>
      </c>
      <c r="B95" s="171"/>
      <c r="C95" s="171"/>
      <c r="D95" s="171"/>
      <c r="E95" s="114">
        <f>'memória de cálculo'!F41</f>
        <v>111530.19147097126</v>
      </c>
    </row>
    <row r="96" spans="1:5" ht="14.25" customHeight="1" x14ac:dyDescent="0.2">
      <c r="A96" s="165" t="s">
        <v>178</v>
      </c>
      <c r="B96" s="171"/>
      <c r="C96" s="171"/>
      <c r="D96" s="171"/>
      <c r="E96" s="114">
        <f>MEDIÇÃO!D28</f>
        <v>143067.57999999999</v>
      </c>
    </row>
    <row r="97" spans="1:5" ht="14.25" customHeight="1" x14ac:dyDescent="0.2">
      <c r="A97" s="167" t="s">
        <v>177</v>
      </c>
      <c r="B97" s="177"/>
      <c r="C97" s="177"/>
      <c r="D97" s="177"/>
      <c r="E97" s="115">
        <f>E95</f>
        <v>111530.19147097126</v>
      </c>
    </row>
    <row r="98" spans="1:5" x14ac:dyDescent="0.2">
      <c r="A98" s="116"/>
      <c r="B98" s="117"/>
      <c r="C98" s="117"/>
      <c r="E98" s="118"/>
    </row>
  </sheetData>
  <mergeCells count="73">
    <mergeCell ref="B82:E82"/>
    <mergeCell ref="A83:D83"/>
    <mergeCell ref="A84:D84"/>
    <mergeCell ref="A85:D85"/>
    <mergeCell ref="A75:D75"/>
    <mergeCell ref="B77:E77"/>
    <mergeCell ref="A78:D78"/>
    <mergeCell ref="A79:D79"/>
    <mergeCell ref="A80:D80"/>
    <mergeCell ref="B94:E94"/>
    <mergeCell ref="A95:D95"/>
    <mergeCell ref="A96:D96"/>
    <mergeCell ref="A97:D97"/>
    <mergeCell ref="B87:E87"/>
    <mergeCell ref="B88:E88"/>
    <mergeCell ref="A90:D90"/>
    <mergeCell ref="A91:D91"/>
    <mergeCell ref="A92:D92"/>
    <mergeCell ref="B89:E89"/>
    <mergeCell ref="A73:D73"/>
    <mergeCell ref="A74:D74"/>
    <mergeCell ref="A65:D65"/>
    <mergeCell ref="B67:E67"/>
    <mergeCell ref="A68:D68"/>
    <mergeCell ref="A69:D69"/>
    <mergeCell ref="A70:D70"/>
    <mergeCell ref="B72:E72"/>
    <mergeCell ref="A60:D60"/>
    <mergeCell ref="B62:E62"/>
    <mergeCell ref="A63:D63"/>
    <mergeCell ref="A64:D64"/>
    <mergeCell ref="A55:D55"/>
    <mergeCell ref="B57:E57"/>
    <mergeCell ref="A58:D58"/>
    <mergeCell ref="A59:D59"/>
    <mergeCell ref="A50:D50"/>
    <mergeCell ref="A51:B51"/>
    <mergeCell ref="B52:E52"/>
    <mergeCell ref="A53:D53"/>
    <mergeCell ref="A54:D54"/>
    <mergeCell ref="A49:D49"/>
    <mergeCell ref="A31:D31"/>
    <mergeCell ref="A32:D32"/>
    <mergeCell ref="B34:E34"/>
    <mergeCell ref="A35:D35"/>
    <mergeCell ref="A36:D36"/>
    <mergeCell ref="A37:D37"/>
    <mergeCell ref="A38:D38"/>
    <mergeCell ref="B45:E45"/>
    <mergeCell ref="B46:E46"/>
    <mergeCell ref="A47:D47"/>
    <mergeCell ref="A48:B48"/>
    <mergeCell ref="B40:E40"/>
    <mergeCell ref="A41:D41"/>
    <mergeCell ref="A42:D42"/>
    <mergeCell ref="A43:D43"/>
    <mergeCell ref="A30:D30"/>
    <mergeCell ref="A17:D17"/>
    <mergeCell ref="B19:E19"/>
    <mergeCell ref="B20:E20"/>
    <mergeCell ref="B21:E21"/>
    <mergeCell ref="B22:E22"/>
    <mergeCell ref="A23:D23"/>
    <mergeCell ref="A24:D24"/>
    <mergeCell ref="A25:D25"/>
    <mergeCell ref="A26:D26"/>
    <mergeCell ref="B28:E28"/>
    <mergeCell ref="A29:D29"/>
    <mergeCell ref="A11:E11"/>
    <mergeCell ref="B13:E13"/>
    <mergeCell ref="B14:E14"/>
    <mergeCell ref="A15:D15"/>
    <mergeCell ref="A16:D16"/>
  </mergeCells>
  <pageMargins left="0.51181102362204722" right="0.51181102362204722" top="0.78740157480314965" bottom="0.78740157480314965" header="0.31496062992125984" footer="0.31496062992125984"/>
  <pageSetup paperSize="9" scale="90" orientation="portrait" verticalDpi="360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A00F0-3210-4581-BF9C-C8766CFB1B60}">
  <dimension ref="A1:F46"/>
  <sheetViews>
    <sheetView view="pageBreakPreview" zoomScale="90" zoomScaleNormal="95" zoomScaleSheetLayoutView="90" workbookViewId="0">
      <selection activeCell="I32" sqref="I32"/>
    </sheetView>
  </sheetViews>
  <sheetFormatPr defaultRowHeight="12.75" x14ac:dyDescent="0.2"/>
  <cols>
    <col min="1" max="1" width="14.625" style="33" customWidth="1"/>
    <col min="2" max="2" width="15.625" style="33" customWidth="1"/>
    <col min="3" max="3" width="16.625" style="33" customWidth="1"/>
    <col min="4" max="4" width="14.75" style="33" customWidth="1"/>
    <col min="5" max="5" width="16" style="33" customWidth="1"/>
    <col min="6" max="6" width="15.375" style="40" customWidth="1"/>
    <col min="7" max="16384" width="9" style="31"/>
  </cols>
  <sheetData>
    <row r="1" spans="1:6" x14ac:dyDescent="0.2">
      <c r="A1" s="28"/>
      <c r="B1" s="29"/>
      <c r="C1" s="29"/>
      <c r="D1" s="29"/>
      <c r="E1" s="29"/>
      <c r="F1" s="30"/>
    </row>
    <row r="2" spans="1:6" x14ac:dyDescent="0.2">
      <c r="A2" s="32"/>
      <c r="F2" s="34"/>
    </row>
    <row r="3" spans="1:6" x14ac:dyDescent="0.2">
      <c r="A3" s="32"/>
      <c r="F3" s="34"/>
    </row>
    <row r="4" spans="1:6" x14ac:dyDescent="0.2">
      <c r="A4" s="32"/>
      <c r="F4" s="34"/>
    </row>
    <row r="5" spans="1:6" x14ac:dyDescent="0.2">
      <c r="A5" s="35"/>
      <c r="B5" s="36"/>
      <c r="C5" s="37"/>
      <c r="D5" s="37"/>
      <c r="E5" s="37"/>
      <c r="F5" s="38"/>
    </row>
    <row r="6" spans="1:6" x14ac:dyDescent="0.2">
      <c r="A6" s="35" t="s">
        <v>99</v>
      </c>
      <c r="B6" s="36"/>
      <c r="C6" s="37"/>
      <c r="D6" s="37"/>
      <c r="E6" s="37"/>
      <c r="F6" s="38"/>
    </row>
    <row r="7" spans="1:6" x14ac:dyDescent="0.2">
      <c r="A7" s="35" t="s">
        <v>100</v>
      </c>
      <c r="B7" s="36"/>
      <c r="C7" s="37"/>
      <c r="D7" s="37"/>
      <c r="E7" s="37"/>
      <c r="F7" s="38"/>
    </row>
    <row r="8" spans="1:6" x14ac:dyDescent="0.2">
      <c r="A8" s="35" t="s">
        <v>72</v>
      </c>
      <c r="B8" s="36"/>
      <c r="C8" s="37"/>
      <c r="D8" s="37"/>
      <c r="E8" s="37"/>
      <c r="F8" s="38"/>
    </row>
    <row r="9" spans="1:6" x14ac:dyDescent="0.2">
      <c r="A9" s="35" t="s">
        <v>73</v>
      </c>
      <c r="B9" s="36"/>
      <c r="C9" s="37"/>
      <c r="D9" s="37"/>
      <c r="E9" s="37"/>
      <c r="F9" s="38"/>
    </row>
    <row r="10" spans="1:6" ht="13.5" thickBot="1" x14ac:dyDescent="0.25">
      <c r="A10" s="39"/>
      <c r="B10" s="40"/>
      <c r="C10" s="40"/>
      <c r="D10" s="40"/>
      <c r="E10" s="40"/>
      <c r="F10" s="34"/>
    </row>
    <row r="11" spans="1:6" s="41" customFormat="1" ht="21" customHeight="1" thickBot="1" x14ac:dyDescent="0.25">
      <c r="A11" s="157" t="s">
        <v>101</v>
      </c>
      <c r="B11" s="158"/>
      <c r="C11" s="158"/>
      <c r="D11" s="158"/>
      <c r="E11" s="158"/>
      <c r="F11" s="159"/>
    </row>
    <row r="12" spans="1:6" s="41" customFormat="1" ht="21" customHeight="1" x14ac:dyDescent="0.2">
      <c r="A12" s="98"/>
      <c r="B12" s="99"/>
      <c r="C12" s="99"/>
      <c r="D12" s="99"/>
      <c r="E12" s="99"/>
      <c r="F12" s="100"/>
    </row>
    <row r="13" spans="1:6" s="41" customFormat="1" ht="17.25" customHeight="1" x14ac:dyDescent="0.2">
      <c r="A13" s="42" t="s">
        <v>107</v>
      </c>
      <c r="B13" s="191" t="s">
        <v>26</v>
      </c>
      <c r="C13" s="192"/>
      <c r="D13" s="192"/>
      <c r="E13" s="192"/>
      <c r="F13" s="193"/>
    </row>
    <row r="14" spans="1:6" s="41" customFormat="1" ht="30" customHeight="1" x14ac:dyDescent="0.2">
      <c r="A14" s="121" t="s">
        <v>108</v>
      </c>
      <c r="B14" s="172" t="s">
        <v>109</v>
      </c>
      <c r="C14" s="172"/>
      <c r="D14" s="172"/>
      <c r="E14" s="172"/>
      <c r="F14" s="172"/>
    </row>
    <row r="15" spans="1:6" s="41" customFormat="1" ht="21" customHeight="1" x14ac:dyDescent="0.2">
      <c r="A15" s="197" t="s">
        <v>110</v>
      </c>
      <c r="B15" s="198"/>
      <c r="C15" s="198"/>
      <c r="D15" s="198"/>
      <c r="E15" s="199"/>
      <c r="F15" s="101">
        <v>5481.14</v>
      </c>
    </row>
    <row r="16" spans="1:6" s="41" customFormat="1" ht="27.75" customHeight="1" x14ac:dyDescent="0.2">
      <c r="A16" s="121" t="s">
        <v>111</v>
      </c>
      <c r="B16" s="172" t="s">
        <v>112</v>
      </c>
      <c r="C16" s="172"/>
      <c r="D16" s="172"/>
      <c r="E16" s="172"/>
      <c r="F16" s="172"/>
    </row>
    <row r="17" spans="1:6" s="41" customFormat="1" ht="21" customHeight="1" x14ac:dyDescent="0.2">
      <c r="A17" s="202" t="s">
        <v>113</v>
      </c>
      <c r="B17" s="203"/>
      <c r="C17" s="203"/>
      <c r="D17" s="203"/>
      <c r="E17" s="204"/>
      <c r="F17" s="49">
        <v>5481.14</v>
      </c>
    </row>
    <row r="18" spans="1:6" s="41" customFormat="1" ht="21" customHeight="1" x14ac:dyDescent="0.2">
      <c r="A18" s="205" t="s">
        <v>37</v>
      </c>
      <c r="B18" s="206"/>
      <c r="C18" s="206"/>
      <c r="D18" s="206"/>
      <c r="E18" s="207"/>
      <c r="F18" s="47">
        <v>0.15</v>
      </c>
    </row>
    <row r="19" spans="1:6" s="41" customFormat="1" ht="21" customHeight="1" x14ac:dyDescent="0.2">
      <c r="A19" s="208" t="s">
        <v>114</v>
      </c>
      <c r="B19" s="209"/>
      <c r="C19" s="209"/>
      <c r="D19" s="209"/>
      <c r="E19" s="209"/>
      <c r="F19" s="47">
        <f>F17*F18</f>
        <v>822.17100000000005</v>
      </c>
    </row>
    <row r="20" spans="1:6" s="41" customFormat="1" ht="21" customHeight="1" x14ac:dyDescent="0.2">
      <c r="A20" s="210" t="s">
        <v>115</v>
      </c>
      <c r="B20" s="211"/>
      <c r="C20" s="211"/>
      <c r="D20" s="211"/>
      <c r="E20" s="211"/>
      <c r="F20" s="48">
        <f>F19*1.3</f>
        <v>1068.8223</v>
      </c>
    </row>
    <row r="21" spans="1:6" s="41" customFormat="1" ht="30.75" customHeight="1" x14ac:dyDescent="0.2">
      <c r="A21" s="120" t="s">
        <v>116</v>
      </c>
      <c r="B21" s="172" t="s">
        <v>105</v>
      </c>
      <c r="C21" s="172"/>
      <c r="D21" s="172"/>
      <c r="E21" s="172"/>
      <c r="F21" s="172"/>
    </row>
    <row r="22" spans="1:6" s="41" customFormat="1" ht="21" customHeight="1" x14ac:dyDescent="0.2">
      <c r="A22" s="181" t="s">
        <v>117</v>
      </c>
      <c r="B22" s="182"/>
      <c r="C22" s="182"/>
      <c r="D22" s="182"/>
      <c r="E22" s="182"/>
      <c r="F22" s="47">
        <v>1068.8222000000001</v>
      </c>
    </row>
    <row r="23" spans="1:6" s="41" customFormat="1" ht="21" customHeight="1" x14ac:dyDescent="0.2">
      <c r="A23" s="181" t="s">
        <v>40</v>
      </c>
      <c r="B23" s="182"/>
      <c r="C23" s="182"/>
      <c r="D23" s="182"/>
      <c r="E23" s="182"/>
      <c r="F23" s="47">
        <v>30</v>
      </c>
    </row>
    <row r="24" spans="1:6" x14ac:dyDescent="0.2">
      <c r="A24" s="179" t="s">
        <v>41</v>
      </c>
      <c r="B24" s="180"/>
      <c r="C24" s="180"/>
      <c r="D24" s="180"/>
      <c r="E24" s="180"/>
      <c r="F24" s="48">
        <f>F22*F23</f>
        <v>32064.666000000001</v>
      </c>
    </row>
    <row r="25" spans="1:6" x14ac:dyDescent="0.2">
      <c r="A25" s="200"/>
      <c r="B25" s="201"/>
      <c r="C25" s="50"/>
      <c r="D25" s="50"/>
      <c r="E25" s="50"/>
      <c r="F25" s="51"/>
    </row>
    <row r="26" spans="1:6" ht="17.25" customHeight="1" x14ac:dyDescent="0.2">
      <c r="A26" s="42" t="s">
        <v>35</v>
      </c>
      <c r="B26" s="191" t="s">
        <v>36</v>
      </c>
      <c r="C26" s="192"/>
      <c r="D26" s="192"/>
      <c r="E26" s="192"/>
      <c r="F26" s="193"/>
    </row>
    <row r="27" spans="1:6" s="41" customFormat="1" ht="16.5" customHeight="1" x14ac:dyDescent="0.2">
      <c r="A27" s="119" t="s">
        <v>102</v>
      </c>
      <c r="B27" s="194" t="s">
        <v>32</v>
      </c>
      <c r="C27" s="195"/>
      <c r="D27" s="195"/>
      <c r="E27" s="195"/>
      <c r="F27" s="196"/>
    </row>
    <row r="28" spans="1:6" s="41" customFormat="1" ht="39" customHeight="1" x14ac:dyDescent="0.2">
      <c r="A28" s="120" t="s">
        <v>103</v>
      </c>
      <c r="B28" s="161" t="s">
        <v>106</v>
      </c>
      <c r="C28" s="162"/>
      <c r="D28" s="162"/>
      <c r="E28" s="162"/>
      <c r="F28" s="163"/>
    </row>
    <row r="29" spans="1:6" ht="14.25" customHeight="1" x14ac:dyDescent="0.2">
      <c r="A29" s="173" t="s">
        <v>49</v>
      </c>
      <c r="B29" s="174"/>
      <c r="C29" s="174"/>
      <c r="D29" s="174"/>
      <c r="E29" s="189"/>
      <c r="F29" s="49">
        <v>4277.1463599999997</v>
      </c>
    </row>
    <row r="30" spans="1:6" ht="14.25" customHeight="1" x14ac:dyDescent="0.2">
      <c r="A30" s="165" t="s">
        <v>37</v>
      </c>
      <c r="B30" s="171"/>
      <c r="C30" s="171"/>
      <c r="D30" s="171"/>
      <c r="E30" s="190"/>
      <c r="F30" s="47">
        <v>1.3110025999999999</v>
      </c>
    </row>
    <row r="31" spans="1:6" ht="14.25" customHeight="1" x14ac:dyDescent="0.2">
      <c r="A31" s="181" t="s">
        <v>45</v>
      </c>
      <c r="B31" s="182"/>
      <c r="C31" s="182"/>
      <c r="D31" s="182"/>
      <c r="E31" s="182"/>
      <c r="F31" s="47">
        <f>F29*F30</f>
        <v>5607.3499985405351</v>
      </c>
    </row>
    <row r="32" spans="1:6" ht="14.25" customHeight="1" x14ac:dyDescent="0.2">
      <c r="A32" s="183"/>
      <c r="B32" s="184"/>
      <c r="C32" s="184"/>
      <c r="D32" s="184"/>
      <c r="E32" s="185"/>
      <c r="F32" s="52"/>
    </row>
    <row r="33" spans="1:6" ht="14.25" customHeight="1" x14ac:dyDescent="0.2">
      <c r="A33" s="181" t="s">
        <v>46</v>
      </c>
      <c r="B33" s="182"/>
      <c r="C33" s="182"/>
      <c r="D33" s="182"/>
      <c r="E33" s="182"/>
      <c r="F33" s="53">
        <v>0</v>
      </c>
    </row>
    <row r="34" spans="1:6" ht="14.25" customHeight="1" x14ac:dyDescent="0.2">
      <c r="A34" s="181" t="s">
        <v>47</v>
      </c>
      <c r="B34" s="182"/>
      <c r="C34" s="182"/>
      <c r="D34" s="182"/>
      <c r="E34" s="182"/>
      <c r="F34" s="53">
        <v>7185.8</v>
      </c>
    </row>
    <row r="35" spans="1:6" ht="14.25" customHeight="1" x14ac:dyDescent="0.2">
      <c r="A35" s="179" t="s">
        <v>48</v>
      </c>
      <c r="B35" s="180"/>
      <c r="C35" s="180"/>
      <c r="D35" s="180"/>
      <c r="E35" s="180"/>
      <c r="F35" s="52">
        <f>F31</f>
        <v>5607.3499985405351</v>
      </c>
    </row>
    <row r="36" spans="1:6" ht="14.25" customHeight="1" x14ac:dyDescent="0.2">
      <c r="A36" s="44"/>
      <c r="B36" s="45"/>
      <c r="C36" s="45"/>
      <c r="D36" s="45"/>
      <c r="E36" s="45"/>
      <c r="F36" s="46"/>
    </row>
    <row r="37" spans="1:6" s="41" customFormat="1" ht="39.75" customHeight="1" x14ac:dyDescent="0.2">
      <c r="A37" s="120" t="s">
        <v>104</v>
      </c>
      <c r="B37" s="172" t="s">
        <v>105</v>
      </c>
      <c r="C37" s="172"/>
      <c r="D37" s="172"/>
      <c r="E37" s="172"/>
      <c r="F37" s="172"/>
    </row>
    <row r="38" spans="1:6" ht="14.25" customHeight="1" x14ac:dyDescent="0.2">
      <c r="A38" s="186" t="s">
        <v>38</v>
      </c>
      <c r="B38" s="187"/>
      <c r="C38" s="187"/>
      <c r="D38" s="187"/>
      <c r="E38" s="187"/>
      <c r="F38" s="188"/>
    </row>
    <row r="39" spans="1:6" ht="14.25" customHeight="1" x14ac:dyDescent="0.2">
      <c r="A39" s="181" t="s">
        <v>43</v>
      </c>
      <c r="B39" s="182"/>
      <c r="C39" s="182"/>
      <c r="D39" s="182"/>
      <c r="E39" s="182"/>
      <c r="F39" s="47">
        <f>F35*1.3</f>
        <v>7289.5549981026961</v>
      </c>
    </row>
    <row r="40" spans="1:6" ht="14.25" customHeight="1" x14ac:dyDescent="0.2">
      <c r="A40" s="181" t="s">
        <v>40</v>
      </c>
      <c r="B40" s="182"/>
      <c r="C40" s="182"/>
      <c r="D40" s="182"/>
      <c r="E40" s="182"/>
      <c r="F40" s="47">
        <v>15.3</v>
      </c>
    </row>
    <row r="41" spans="1:6" ht="14.25" customHeight="1" x14ac:dyDescent="0.2">
      <c r="A41" s="181" t="s">
        <v>41</v>
      </c>
      <c r="B41" s="182"/>
      <c r="C41" s="182"/>
      <c r="D41" s="182"/>
      <c r="E41" s="182"/>
      <c r="F41" s="47">
        <f>F39*F40</f>
        <v>111530.19147097126</v>
      </c>
    </row>
    <row r="42" spans="1:6" ht="14.25" customHeight="1" x14ac:dyDescent="0.2">
      <c r="A42" s="44"/>
      <c r="B42" s="45"/>
      <c r="C42" s="45"/>
      <c r="D42" s="45"/>
      <c r="E42" s="45"/>
      <c r="F42" s="46"/>
    </row>
    <row r="43" spans="1:6" ht="14.25" customHeight="1" x14ac:dyDescent="0.2">
      <c r="A43" s="181" t="s">
        <v>44</v>
      </c>
      <c r="B43" s="182"/>
      <c r="C43" s="182"/>
      <c r="D43" s="182"/>
      <c r="E43" s="182"/>
      <c r="F43" s="47">
        <v>0</v>
      </c>
    </row>
    <row r="44" spans="1:6" ht="14.25" customHeight="1" x14ac:dyDescent="0.2">
      <c r="A44" s="181" t="s">
        <v>42</v>
      </c>
      <c r="B44" s="182"/>
      <c r="C44" s="182"/>
      <c r="D44" s="182"/>
      <c r="E44" s="182"/>
      <c r="F44" s="47">
        <v>143067.57999999999</v>
      </c>
    </row>
    <row r="45" spans="1:6" ht="14.25" customHeight="1" x14ac:dyDescent="0.2">
      <c r="A45" s="179" t="s">
        <v>39</v>
      </c>
      <c r="B45" s="180"/>
      <c r="C45" s="180"/>
      <c r="D45" s="180"/>
      <c r="E45" s="180"/>
      <c r="F45" s="48">
        <f>F41</f>
        <v>111530.19147097126</v>
      </c>
    </row>
    <row r="46" spans="1:6" ht="14.25" customHeight="1" x14ac:dyDescent="0.2">
      <c r="A46" s="44"/>
      <c r="B46" s="45"/>
      <c r="C46" s="45"/>
      <c r="D46" s="45"/>
      <c r="E46" s="45"/>
      <c r="F46" s="46"/>
    </row>
  </sheetData>
  <mergeCells count="32">
    <mergeCell ref="B16:F16"/>
    <mergeCell ref="B21:F21"/>
    <mergeCell ref="A11:F11"/>
    <mergeCell ref="B26:F26"/>
    <mergeCell ref="B27:F27"/>
    <mergeCell ref="B13:F13"/>
    <mergeCell ref="B14:F14"/>
    <mergeCell ref="A15:E15"/>
    <mergeCell ref="A25:B25"/>
    <mergeCell ref="A17:E17"/>
    <mergeCell ref="A18:E18"/>
    <mergeCell ref="A19:E19"/>
    <mergeCell ref="A20:E20"/>
    <mergeCell ref="A24:E24"/>
    <mergeCell ref="A22:E22"/>
    <mergeCell ref="A23:E23"/>
    <mergeCell ref="A45:E45"/>
    <mergeCell ref="A43:E43"/>
    <mergeCell ref="A44:E44"/>
    <mergeCell ref="B28:F28"/>
    <mergeCell ref="A35:E35"/>
    <mergeCell ref="A32:E32"/>
    <mergeCell ref="A33:E33"/>
    <mergeCell ref="A34:E34"/>
    <mergeCell ref="A31:E31"/>
    <mergeCell ref="B37:F37"/>
    <mergeCell ref="A38:F38"/>
    <mergeCell ref="A39:E39"/>
    <mergeCell ref="A40:E40"/>
    <mergeCell ref="A41:E41"/>
    <mergeCell ref="A29:E29"/>
    <mergeCell ref="A30:E30"/>
  </mergeCells>
  <pageMargins left="0.51181102362204722" right="0.51181102362204722" top="0.78740157480314965" bottom="0.78740157480314965" header="0.31496062992125984" footer="0.31496062992125984"/>
  <pageSetup paperSize="9" scale="87" orientation="portrait" horizontalDpi="360" verticalDpi="360" r:id="rId1"/>
  <headerFoot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080B-B495-4AB3-9C80-96AA5FBCD1D4}">
  <sheetPr>
    <pageSetUpPr fitToPage="1"/>
  </sheetPr>
  <dimension ref="A1:S159"/>
  <sheetViews>
    <sheetView view="pageBreakPreview" zoomScale="85" zoomScaleNormal="85" zoomScaleSheetLayoutView="85" workbookViewId="0">
      <selection activeCell="K5" sqref="K5"/>
    </sheetView>
  </sheetViews>
  <sheetFormatPr defaultColWidth="7.75" defaultRowHeight="12.75" customHeight="1" x14ac:dyDescent="0.25"/>
  <cols>
    <col min="1" max="1" width="4.5" style="66" bestFit="1" customWidth="1"/>
    <col min="2" max="2" width="1.75" style="66" bestFit="1" customWidth="1"/>
    <col min="3" max="3" width="5" style="66" bestFit="1" customWidth="1"/>
    <col min="4" max="4" width="7.75" style="66"/>
    <col min="5" max="5" width="15.875" style="66" bestFit="1" customWidth="1"/>
    <col min="6" max="6" width="14.625" style="66" bestFit="1" customWidth="1"/>
    <col min="7" max="7" width="16" style="66" bestFit="1" customWidth="1"/>
    <col min="8" max="8" width="19.375" style="66" bestFit="1" customWidth="1"/>
    <col min="9" max="9" width="7.75" style="66"/>
    <col min="10" max="10" width="9.125" style="66" bestFit="1" customWidth="1"/>
    <col min="11" max="11" width="7.75" style="66"/>
    <col min="12" max="12" width="6" style="66" customWidth="1"/>
    <col min="13" max="14" width="7.75" style="66"/>
    <col min="15" max="16" width="7.75" style="67"/>
    <col min="17" max="16384" width="7.75" style="66"/>
  </cols>
  <sheetData>
    <row r="1" spans="1:19" ht="37.5" customHeight="1" x14ac:dyDescent="0.25">
      <c r="A1" s="213" t="s">
        <v>50</v>
      </c>
      <c r="B1" s="213"/>
      <c r="C1" s="213"/>
      <c r="D1" s="213"/>
      <c r="E1" s="213"/>
      <c r="F1" s="213"/>
      <c r="G1" s="64" t="s">
        <v>51</v>
      </c>
      <c r="H1" s="65"/>
    </row>
    <row r="2" spans="1:19" ht="12.75" customHeight="1" x14ac:dyDescent="0.25">
      <c r="A2" s="68" t="s">
        <v>52</v>
      </c>
      <c r="B2" s="69"/>
      <c r="C2" s="69"/>
      <c r="D2" s="69"/>
      <c r="E2" s="69"/>
      <c r="F2" s="69"/>
      <c r="G2" s="70" t="s">
        <v>53</v>
      </c>
      <c r="H2" s="71"/>
    </row>
    <row r="3" spans="1:19" ht="12.75" customHeight="1" x14ac:dyDescent="0.25">
      <c r="A3" s="72" t="s">
        <v>54</v>
      </c>
      <c r="B3" s="73"/>
      <c r="C3" s="73"/>
      <c r="D3" s="73"/>
      <c r="E3" s="73"/>
      <c r="F3" s="73"/>
      <c r="G3" s="74" t="s">
        <v>55</v>
      </c>
      <c r="H3" s="75"/>
    </row>
    <row r="4" spans="1:19" ht="12.75" customHeight="1" x14ac:dyDescent="0.25">
      <c r="A4" s="72" t="s">
        <v>56</v>
      </c>
      <c r="B4" s="73"/>
      <c r="C4" s="73"/>
      <c r="D4" s="73"/>
      <c r="E4" s="73"/>
      <c r="F4" s="73"/>
      <c r="G4" s="74" t="s">
        <v>57</v>
      </c>
      <c r="H4" s="75"/>
    </row>
    <row r="5" spans="1:19" ht="12.75" customHeight="1" x14ac:dyDescent="0.25">
      <c r="A5" s="76" t="s">
        <v>58</v>
      </c>
      <c r="B5" s="77"/>
      <c r="C5" s="77"/>
      <c r="D5" s="77"/>
      <c r="E5" s="77"/>
      <c r="F5" s="77"/>
      <c r="G5" s="78" t="s">
        <v>59</v>
      </c>
      <c r="H5" s="79"/>
    </row>
    <row r="6" spans="1:19" ht="12.75" customHeight="1" x14ac:dyDescent="0.25">
      <c r="A6" s="214" t="s">
        <v>60</v>
      </c>
      <c r="B6" s="214"/>
      <c r="C6" s="214"/>
      <c r="D6" s="214"/>
      <c r="E6" s="214"/>
      <c r="F6" s="214"/>
      <c r="G6" s="214"/>
      <c r="H6" s="214"/>
    </row>
    <row r="7" spans="1:19" ht="24.75" customHeight="1" x14ac:dyDescent="0.25">
      <c r="A7" s="215" t="s">
        <v>95</v>
      </c>
      <c r="B7" s="216"/>
      <c r="C7" s="216"/>
      <c r="D7" s="216"/>
      <c r="E7" s="216"/>
      <c r="F7" s="216"/>
      <c r="G7" s="216"/>
      <c r="H7" s="217"/>
    </row>
    <row r="8" spans="1:19" ht="12.75" customHeight="1" x14ac:dyDescent="0.25">
      <c r="A8" s="214" t="s">
        <v>96</v>
      </c>
      <c r="B8" s="214"/>
      <c r="C8" s="214"/>
      <c r="D8" s="214"/>
      <c r="E8" s="214"/>
      <c r="F8" s="214"/>
      <c r="G8" s="214"/>
      <c r="H8" s="214"/>
    </row>
    <row r="9" spans="1:19" ht="12.75" customHeight="1" x14ac:dyDescent="0.25">
      <c r="A9" s="218" t="s">
        <v>61</v>
      </c>
      <c r="B9" s="218"/>
      <c r="C9" s="218"/>
      <c r="D9" s="80" t="s">
        <v>62</v>
      </c>
      <c r="E9" s="81" t="s">
        <v>63</v>
      </c>
      <c r="F9" s="81" t="s">
        <v>64</v>
      </c>
      <c r="G9" s="81" t="s">
        <v>65</v>
      </c>
      <c r="H9" s="80" t="s">
        <v>66</v>
      </c>
    </row>
    <row r="10" spans="1:19" ht="12.75" customHeight="1" x14ac:dyDescent="0.25">
      <c r="A10" s="82">
        <v>0</v>
      </c>
      <c r="B10" s="83" t="s">
        <v>67</v>
      </c>
      <c r="C10" s="84">
        <v>0</v>
      </c>
      <c r="D10" s="85">
        <v>0</v>
      </c>
      <c r="E10" s="86">
        <v>0</v>
      </c>
      <c r="F10" s="87"/>
      <c r="G10" s="88"/>
      <c r="H10" s="89">
        <v>0</v>
      </c>
      <c r="M10" s="67"/>
      <c r="N10" s="67"/>
      <c r="Q10" s="67"/>
      <c r="S10" s="67"/>
    </row>
    <row r="11" spans="1:19" ht="12.75" customHeight="1" x14ac:dyDescent="0.25">
      <c r="A11" s="82">
        <v>0</v>
      </c>
      <c r="B11" s="83" t="s">
        <v>67</v>
      </c>
      <c r="C11" s="84">
        <v>10</v>
      </c>
      <c r="D11" s="85">
        <v>7.51</v>
      </c>
      <c r="E11" s="86">
        <f t="shared" ref="E11:E26" si="0">D11+D10</f>
        <v>7.51</v>
      </c>
      <c r="F11" s="87">
        <f t="shared" ref="F11:F26" si="1">IF(A11&lt;&gt;"",(((A11*20)+C11)-((A10*20)+C10))/2,"")</f>
        <v>5</v>
      </c>
      <c r="G11" s="88">
        <f>F11*E11</f>
        <v>37.549999999999997</v>
      </c>
      <c r="H11" s="89">
        <f>G11+H10</f>
        <v>37.549999999999997</v>
      </c>
      <c r="J11" s="90"/>
      <c r="K11" s="90"/>
      <c r="M11" s="67"/>
      <c r="N11" s="67"/>
      <c r="Q11" s="67"/>
      <c r="S11" s="67"/>
    </row>
    <row r="12" spans="1:19" ht="12.75" customHeight="1" x14ac:dyDescent="0.25">
      <c r="A12" s="82">
        <v>1</v>
      </c>
      <c r="B12" s="83" t="s">
        <v>67</v>
      </c>
      <c r="C12" s="84">
        <v>0</v>
      </c>
      <c r="D12" s="85">
        <v>17.23</v>
      </c>
      <c r="E12" s="86">
        <f t="shared" si="0"/>
        <v>24.740000000000002</v>
      </c>
      <c r="F12" s="87">
        <f t="shared" si="1"/>
        <v>5</v>
      </c>
      <c r="G12" s="88">
        <f>F12*E12</f>
        <v>123.70000000000002</v>
      </c>
      <c r="H12" s="89">
        <f t="shared" ref="H12:H26" si="2">G12+H11</f>
        <v>161.25</v>
      </c>
      <c r="J12" s="90"/>
      <c r="K12" s="90"/>
      <c r="M12" s="67"/>
      <c r="N12" s="67"/>
      <c r="Q12" s="67"/>
      <c r="S12" s="67"/>
    </row>
    <row r="13" spans="1:19" ht="12.75" customHeight="1" x14ac:dyDescent="0.25">
      <c r="A13" s="82">
        <v>1</v>
      </c>
      <c r="B13" s="83" t="s">
        <v>67</v>
      </c>
      <c r="C13" s="84">
        <v>10</v>
      </c>
      <c r="D13" s="85">
        <v>27.02</v>
      </c>
      <c r="E13" s="86">
        <f>D13+D12</f>
        <v>44.25</v>
      </c>
      <c r="F13" s="87">
        <f t="shared" si="1"/>
        <v>5</v>
      </c>
      <c r="G13" s="88">
        <f t="shared" ref="G13:G26" si="3">F13*E13</f>
        <v>221.25</v>
      </c>
      <c r="H13" s="89">
        <f t="shared" si="2"/>
        <v>382.5</v>
      </c>
      <c r="J13" s="90"/>
      <c r="K13" s="90"/>
      <c r="M13" s="67"/>
      <c r="N13" s="67"/>
      <c r="Q13" s="67"/>
      <c r="S13" s="67"/>
    </row>
    <row r="14" spans="1:19" ht="12.75" customHeight="1" x14ac:dyDescent="0.25">
      <c r="A14" s="82">
        <v>2</v>
      </c>
      <c r="B14" s="83" t="s">
        <v>67</v>
      </c>
      <c r="C14" s="84">
        <v>0</v>
      </c>
      <c r="D14" s="85">
        <v>36.880000000000003</v>
      </c>
      <c r="E14" s="86">
        <f t="shared" si="0"/>
        <v>63.900000000000006</v>
      </c>
      <c r="F14" s="87">
        <f t="shared" si="1"/>
        <v>5</v>
      </c>
      <c r="G14" s="88">
        <f t="shared" si="3"/>
        <v>319.5</v>
      </c>
      <c r="H14" s="89">
        <f t="shared" si="2"/>
        <v>702</v>
      </c>
      <c r="J14" s="90"/>
      <c r="K14" s="90"/>
      <c r="M14" s="67"/>
      <c r="N14" s="67"/>
      <c r="Q14" s="67"/>
      <c r="S14" s="67"/>
    </row>
    <row r="15" spans="1:19" ht="12.75" customHeight="1" x14ac:dyDescent="0.25">
      <c r="A15" s="82">
        <v>2</v>
      </c>
      <c r="B15" s="83" t="s">
        <v>67</v>
      </c>
      <c r="C15" s="84">
        <v>10</v>
      </c>
      <c r="D15" s="85">
        <v>48.34</v>
      </c>
      <c r="E15" s="86">
        <f t="shared" si="0"/>
        <v>85.22</v>
      </c>
      <c r="F15" s="87">
        <f t="shared" si="1"/>
        <v>5</v>
      </c>
      <c r="G15" s="88">
        <f t="shared" si="3"/>
        <v>426.1</v>
      </c>
      <c r="H15" s="89">
        <f t="shared" si="2"/>
        <v>1128.0999999999999</v>
      </c>
      <c r="J15" s="90"/>
      <c r="K15" s="90"/>
      <c r="M15" s="67"/>
      <c r="N15" s="67"/>
      <c r="Q15" s="67"/>
      <c r="S15" s="67"/>
    </row>
    <row r="16" spans="1:19" ht="12.75" customHeight="1" x14ac:dyDescent="0.25">
      <c r="A16" s="82">
        <v>3</v>
      </c>
      <c r="B16" s="83" t="s">
        <v>67</v>
      </c>
      <c r="C16" s="84">
        <v>0</v>
      </c>
      <c r="D16" s="85">
        <v>59.09</v>
      </c>
      <c r="E16" s="86">
        <f t="shared" si="0"/>
        <v>107.43</v>
      </c>
      <c r="F16" s="87">
        <f t="shared" si="1"/>
        <v>5</v>
      </c>
      <c r="G16" s="88">
        <f t="shared" si="3"/>
        <v>537.15000000000009</v>
      </c>
      <c r="H16" s="89">
        <f t="shared" si="2"/>
        <v>1665.25</v>
      </c>
      <c r="J16" s="90"/>
      <c r="K16" s="90"/>
      <c r="M16" s="67"/>
      <c r="N16" s="67"/>
      <c r="Q16" s="67"/>
      <c r="S16" s="67"/>
    </row>
    <row r="17" spans="1:19" ht="12.75" customHeight="1" x14ac:dyDescent="0.25">
      <c r="A17" s="82">
        <v>3</v>
      </c>
      <c r="B17" s="83" t="s">
        <v>67</v>
      </c>
      <c r="C17" s="84">
        <v>10</v>
      </c>
      <c r="D17" s="91">
        <v>73.19</v>
      </c>
      <c r="E17" s="86">
        <f t="shared" si="0"/>
        <v>132.28</v>
      </c>
      <c r="F17" s="87">
        <f t="shared" si="1"/>
        <v>5</v>
      </c>
      <c r="G17" s="88">
        <f t="shared" si="3"/>
        <v>661.4</v>
      </c>
      <c r="H17" s="89">
        <f t="shared" si="2"/>
        <v>2326.65</v>
      </c>
      <c r="J17" s="90"/>
      <c r="K17" s="90"/>
      <c r="M17" s="67"/>
      <c r="N17" s="67"/>
      <c r="Q17" s="67"/>
      <c r="S17" s="67"/>
    </row>
    <row r="18" spans="1:19" ht="12.75" customHeight="1" x14ac:dyDescent="0.25">
      <c r="A18" s="82">
        <v>4</v>
      </c>
      <c r="B18" s="83" t="s">
        <v>67</v>
      </c>
      <c r="C18" s="84">
        <v>0</v>
      </c>
      <c r="D18" s="91">
        <v>81.010000000000005</v>
      </c>
      <c r="E18" s="86">
        <f t="shared" si="0"/>
        <v>154.19999999999999</v>
      </c>
      <c r="F18" s="87">
        <f t="shared" si="1"/>
        <v>5</v>
      </c>
      <c r="G18" s="88">
        <f t="shared" si="3"/>
        <v>771</v>
      </c>
      <c r="H18" s="89">
        <f t="shared" si="2"/>
        <v>3097.65</v>
      </c>
      <c r="J18" s="90"/>
      <c r="K18" s="90"/>
      <c r="M18" s="67"/>
      <c r="N18" s="67"/>
      <c r="Q18" s="67"/>
      <c r="S18" s="67"/>
    </row>
    <row r="19" spans="1:19" ht="12.75" customHeight="1" x14ac:dyDescent="0.25">
      <c r="A19" s="82">
        <v>4</v>
      </c>
      <c r="B19" s="83" t="s">
        <v>67</v>
      </c>
      <c r="C19" s="84">
        <v>10</v>
      </c>
      <c r="D19" s="91">
        <v>61.92</v>
      </c>
      <c r="E19" s="86">
        <f t="shared" si="0"/>
        <v>142.93</v>
      </c>
      <c r="F19" s="87">
        <f t="shared" si="1"/>
        <v>5</v>
      </c>
      <c r="G19" s="88">
        <f t="shared" si="3"/>
        <v>714.65000000000009</v>
      </c>
      <c r="H19" s="89">
        <f t="shared" si="2"/>
        <v>3812.3</v>
      </c>
      <c r="J19" s="90"/>
      <c r="K19" s="90"/>
      <c r="M19" s="67"/>
      <c r="N19" s="67"/>
      <c r="Q19" s="67"/>
      <c r="S19" s="67"/>
    </row>
    <row r="20" spans="1:19" ht="12.75" customHeight="1" x14ac:dyDescent="0.25">
      <c r="A20" s="82">
        <v>5</v>
      </c>
      <c r="B20" s="83" t="s">
        <v>67</v>
      </c>
      <c r="C20" s="84">
        <v>0</v>
      </c>
      <c r="D20" s="91">
        <v>45.53</v>
      </c>
      <c r="E20" s="86">
        <f t="shared" si="0"/>
        <v>107.45</v>
      </c>
      <c r="F20" s="87">
        <f t="shared" si="1"/>
        <v>5</v>
      </c>
      <c r="G20" s="88">
        <f t="shared" si="3"/>
        <v>537.25</v>
      </c>
      <c r="H20" s="89">
        <f t="shared" si="2"/>
        <v>4349.55</v>
      </c>
      <c r="J20" s="90"/>
      <c r="K20" s="90"/>
      <c r="M20" s="67"/>
      <c r="N20" s="67"/>
      <c r="Q20" s="67"/>
      <c r="S20" s="67"/>
    </row>
    <row r="21" spans="1:19" ht="12.75" customHeight="1" x14ac:dyDescent="0.25">
      <c r="A21" s="82">
        <v>5</v>
      </c>
      <c r="B21" s="83" t="s">
        <v>67</v>
      </c>
      <c r="C21" s="84">
        <v>10</v>
      </c>
      <c r="D21" s="91">
        <v>64.290000000000006</v>
      </c>
      <c r="E21" s="86">
        <f t="shared" si="0"/>
        <v>109.82000000000001</v>
      </c>
      <c r="F21" s="87">
        <f t="shared" si="1"/>
        <v>5</v>
      </c>
      <c r="G21" s="88">
        <f t="shared" si="3"/>
        <v>549.1</v>
      </c>
      <c r="H21" s="89">
        <f t="shared" si="2"/>
        <v>4898.6500000000005</v>
      </c>
      <c r="J21" s="90"/>
      <c r="K21" s="90"/>
      <c r="M21" s="67"/>
      <c r="N21" s="67"/>
      <c r="Q21" s="67"/>
      <c r="S21" s="67"/>
    </row>
    <row r="22" spans="1:19" ht="12.75" customHeight="1" x14ac:dyDescent="0.25">
      <c r="A22" s="82">
        <v>6</v>
      </c>
      <c r="B22" s="83" t="s">
        <v>67</v>
      </c>
      <c r="C22" s="84">
        <v>0</v>
      </c>
      <c r="D22" s="91">
        <v>77.45</v>
      </c>
      <c r="E22" s="86">
        <f t="shared" si="0"/>
        <v>141.74</v>
      </c>
      <c r="F22" s="87">
        <f t="shared" si="1"/>
        <v>5</v>
      </c>
      <c r="G22" s="88">
        <f t="shared" si="3"/>
        <v>708.7</v>
      </c>
      <c r="H22" s="97">
        <f t="shared" si="2"/>
        <v>5607.35</v>
      </c>
      <c r="J22" s="90"/>
      <c r="K22" s="90"/>
      <c r="M22" s="67"/>
      <c r="N22" s="67"/>
      <c r="Q22" s="67"/>
      <c r="S22" s="67"/>
    </row>
    <row r="23" spans="1:19" ht="12.75" customHeight="1" x14ac:dyDescent="0.25">
      <c r="A23" s="82">
        <v>6</v>
      </c>
      <c r="B23" s="83" t="s">
        <v>67</v>
      </c>
      <c r="C23" s="84">
        <v>10</v>
      </c>
      <c r="D23" s="91">
        <v>90.95</v>
      </c>
      <c r="E23" s="86">
        <f t="shared" si="0"/>
        <v>168.4</v>
      </c>
      <c r="F23" s="87">
        <f>IF(A23&lt;&gt;"",(((A23*20)+C23)-((A22*20)+C22))/2,"")</f>
        <v>5</v>
      </c>
      <c r="G23" s="88">
        <f t="shared" si="3"/>
        <v>842</v>
      </c>
      <c r="H23" s="102">
        <f t="shared" si="2"/>
        <v>6449.35</v>
      </c>
      <c r="J23" s="90"/>
      <c r="K23" s="90"/>
      <c r="M23" s="67"/>
      <c r="N23" s="67"/>
      <c r="Q23" s="67"/>
      <c r="S23" s="67"/>
    </row>
    <row r="24" spans="1:19" ht="12.75" customHeight="1" x14ac:dyDescent="0.25">
      <c r="A24" s="82">
        <v>7</v>
      </c>
      <c r="B24" s="83" t="s">
        <v>67</v>
      </c>
      <c r="C24" s="84">
        <v>0</v>
      </c>
      <c r="D24" s="91">
        <v>97.94</v>
      </c>
      <c r="E24" s="86">
        <f t="shared" si="0"/>
        <v>188.89</v>
      </c>
      <c r="F24" s="87">
        <f t="shared" si="1"/>
        <v>5</v>
      </c>
      <c r="G24" s="88">
        <f t="shared" si="3"/>
        <v>944.44999999999993</v>
      </c>
      <c r="H24" s="89">
        <f t="shared" si="2"/>
        <v>7393.8</v>
      </c>
      <c r="J24" s="90"/>
      <c r="K24" s="90"/>
      <c r="M24" s="67"/>
      <c r="N24" s="67"/>
      <c r="Q24" s="67"/>
      <c r="S24" s="67"/>
    </row>
    <row r="25" spans="1:19" ht="12.75" customHeight="1" x14ac:dyDescent="0.25">
      <c r="A25" s="82">
        <v>7</v>
      </c>
      <c r="B25" s="83" t="s">
        <v>67</v>
      </c>
      <c r="C25" s="84">
        <v>10</v>
      </c>
      <c r="D25" s="91">
        <v>20.28</v>
      </c>
      <c r="E25" s="86">
        <f t="shared" si="0"/>
        <v>118.22</v>
      </c>
      <c r="F25" s="87">
        <f t="shared" si="1"/>
        <v>5</v>
      </c>
      <c r="G25" s="88">
        <f t="shared" si="3"/>
        <v>591.1</v>
      </c>
      <c r="H25" s="89">
        <f t="shared" si="2"/>
        <v>7984.9000000000005</v>
      </c>
      <c r="J25" s="90"/>
      <c r="K25" s="90"/>
      <c r="M25" s="67"/>
      <c r="N25" s="67"/>
      <c r="Q25" s="67"/>
      <c r="S25" s="67"/>
    </row>
    <row r="26" spans="1:19" ht="12.75" customHeight="1" x14ac:dyDescent="0.25">
      <c r="A26" s="82">
        <v>7</v>
      </c>
      <c r="B26" s="83" t="s">
        <v>67</v>
      </c>
      <c r="C26" s="84">
        <v>12.25</v>
      </c>
      <c r="D26" s="91">
        <v>0.23</v>
      </c>
      <c r="E26" s="86">
        <f t="shared" si="0"/>
        <v>20.51</v>
      </c>
      <c r="F26" s="87">
        <f t="shared" si="1"/>
        <v>1.125</v>
      </c>
      <c r="G26" s="88">
        <f t="shared" si="3"/>
        <v>23.07375</v>
      </c>
      <c r="H26" s="89">
        <f t="shared" si="2"/>
        <v>8007.9737500000001</v>
      </c>
      <c r="J26" s="90"/>
      <c r="K26" s="90"/>
      <c r="M26" s="67"/>
      <c r="N26" s="67"/>
      <c r="Q26" s="67"/>
      <c r="S26" s="67"/>
    </row>
    <row r="27" spans="1:19" ht="12.75" customHeight="1" x14ac:dyDescent="0.25">
      <c r="A27" s="82"/>
      <c r="B27" s="83"/>
      <c r="C27" s="84"/>
      <c r="D27" s="91"/>
      <c r="E27" s="86"/>
      <c r="F27" s="87"/>
      <c r="G27" s="88"/>
      <c r="H27" s="89"/>
      <c r="J27" s="90"/>
      <c r="K27" s="90"/>
      <c r="M27" s="67"/>
      <c r="N27" s="67"/>
      <c r="Q27" s="67"/>
      <c r="S27" s="67"/>
    </row>
    <row r="28" spans="1:19" ht="12.75" customHeight="1" x14ac:dyDescent="0.25">
      <c r="A28" s="82"/>
      <c r="B28" s="83"/>
      <c r="C28" s="84"/>
      <c r="D28" s="91"/>
      <c r="E28" s="86"/>
      <c r="F28" s="87"/>
      <c r="G28" s="88"/>
      <c r="H28" s="89"/>
      <c r="J28" s="90"/>
      <c r="K28" s="90"/>
      <c r="M28" s="67"/>
      <c r="N28" s="67"/>
      <c r="Q28" s="67"/>
      <c r="S28" s="67"/>
    </row>
    <row r="29" spans="1:19" ht="12.75" customHeight="1" x14ac:dyDescent="0.25">
      <c r="A29" s="82"/>
      <c r="B29" s="83"/>
      <c r="C29" s="84"/>
      <c r="D29" s="91">
        <v>0</v>
      </c>
      <c r="E29" s="86"/>
      <c r="F29" s="87"/>
      <c r="G29" s="88"/>
      <c r="H29" s="89"/>
      <c r="J29" s="90"/>
      <c r="K29" s="90"/>
      <c r="M29" s="67"/>
      <c r="N29" s="67"/>
      <c r="Q29" s="67"/>
      <c r="S29" s="67"/>
    </row>
    <row r="30" spans="1:19" ht="12.75" customHeight="1" x14ac:dyDescent="0.25">
      <c r="A30" s="82"/>
      <c r="B30" s="83"/>
      <c r="C30" s="84"/>
      <c r="D30" s="91">
        <v>0</v>
      </c>
      <c r="E30" s="86"/>
      <c r="F30" s="87"/>
      <c r="G30" s="88"/>
      <c r="H30" s="89"/>
      <c r="J30" s="90"/>
      <c r="K30" s="90"/>
      <c r="M30" s="67"/>
      <c r="N30" s="67"/>
      <c r="Q30" s="67"/>
      <c r="S30" s="67"/>
    </row>
    <row r="31" spans="1:19" ht="12.75" customHeight="1" x14ac:dyDescent="0.25">
      <c r="A31" s="82"/>
      <c r="B31" s="83"/>
      <c r="C31" s="84"/>
      <c r="D31" s="91">
        <v>0</v>
      </c>
      <c r="E31" s="86"/>
      <c r="F31" s="87"/>
      <c r="G31" s="88"/>
      <c r="H31" s="89"/>
      <c r="J31" s="90"/>
      <c r="K31" s="90"/>
      <c r="M31" s="67"/>
      <c r="N31" s="67"/>
      <c r="Q31" s="67"/>
      <c r="S31" s="67"/>
    </row>
    <row r="32" spans="1:19" ht="12.75" customHeight="1" x14ac:dyDescent="0.25">
      <c r="A32" s="82"/>
      <c r="B32" s="83"/>
      <c r="C32" s="84"/>
      <c r="D32" s="91"/>
      <c r="E32" s="86"/>
      <c r="F32" s="87"/>
      <c r="G32" s="92" t="s">
        <v>97</v>
      </c>
      <c r="H32" s="89">
        <f>LARGE(H10:H29,1)</f>
        <v>8007.9737500000001</v>
      </c>
      <c r="J32" s="90"/>
      <c r="K32" s="90"/>
      <c r="M32" s="67"/>
      <c r="N32" s="67"/>
      <c r="Q32" s="67"/>
      <c r="S32" s="67"/>
    </row>
    <row r="33" spans="1:19" ht="38.25" x14ac:dyDescent="0.25">
      <c r="A33" s="82"/>
      <c r="B33" s="83"/>
      <c r="C33" s="84"/>
      <c r="D33" s="91"/>
      <c r="E33" s="86"/>
      <c r="F33" s="87"/>
      <c r="G33" s="93" t="s">
        <v>98</v>
      </c>
      <c r="H33" s="92">
        <f>LARGE(H10:H29,1)*1.3</f>
        <v>10410.365875000001</v>
      </c>
      <c r="J33" s="90"/>
      <c r="K33" s="90"/>
      <c r="M33" s="67"/>
      <c r="N33" s="67"/>
      <c r="Q33" s="67"/>
      <c r="S33" s="67"/>
    </row>
    <row r="34" spans="1:19" ht="12.75" customHeight="1" x14ac:dyDescent="0.25">
      <c r="A34" s="82"/>
      <c r="B34" s="83"/>
      <c r="C34" s="84"/>
      <c r="D34" s="91"/>
      <c r="E34" s="86"/>
      <c r="F34" s="87"/>
      <c r="G34" s="88"/>
      <c r="H34" s="89"/>
      <c r="J34" s="90"/>
      <c r="K34" s="90"/>
      <c r="M34" s="67"/>
      <c r="N34" s="67"/>
      <c r="Q34" s="67"/>
      <c r="S34" s="67"/>
    </row>
    <row r="35" spans="1:19" ht="12.75" customHeight="1" x14ac:dyDescent="0.25">
      <c r="A35" s="82"/>
      <c r="B35" s="83"/>
      <c r="C35" s="84"/>
      <c r="D35" s="91"/>
      <c r="E35" s="86"/>
      <c r="F35" s="87"/>
      <c r="G35" s="88"/>
      <c r="H35" s="89"/>
      <c r="J35" s="90"/>
      <c r="K35" s="90"/>
      <c r="M35" s="67"/>
      <c r="N35" s="67"/>
      <c r="Q35" s="67"/>
      <c r="S35" s="67"/>
    </row>
    <row r="36" spans="1:19" ht="12.75" customHeight="1" x14ac:dyDescent="0.25">
      <c r="A36" s="82"/>
      <c r="B36" s="83"/>
      <c r="C36" s="84"/>
      <c r="D36" s="87"/>
      <c r="E36" s="86"/>
      <c r="F36" s="87"/>
      <c r="G36" s="88"/>
      <c r="H36" s="89"/>
    </row>
    <row r="37" spans="1:19" ht="12.75" customHeight="1" x14ac:dyDescent="0.25">
      <c r="A37" s="212" t="s">
        <v>68</v>
      </c>
      <c r="B37" s="212"/>
      <c r="C37" s="212"/>
      <c r="D37" s="212"/>
      <c r="E37" s="212"/>
      <c r="F37" s="212"/>
      <c r="G37" s="212"/>
      <c r="H37" s="94">
        <f>H33</f>
        <v>10410.365875000001</v>
      </c>
    </row>
    <row r="38" spans="1:19" ht="12.75" customHeight="1" x14ac:dyDescent="0.25">
      <c r="A38" s="212"/>
      <c r="B38" s="212"/>
      <c r="C38" s="212"/>
      <c r="D38" s="212"/>
      <c r="E38" s="212"/>
      <c r="F38" s="212"/>
      <c r="G38" s="212"/>
      <c r="H38" s="94"/>
    </row>
    <row r="39" spans="1:19" ht="12.75" customHeight="1" x14ac:dyDescent="0.25">
      <c r="A39" s="212"/>
      <c r="B39" s="212"/>
      <c r="C39" s="212"/>
      <c r="D39" s="212"/>
      <c r="E39" s="212"/>
      <c r="F39" s="212"/>
      <c r="G39" s="212"/>
      <c r="H39" s="94"/>
    </row>
    <row r="40" spans="1:19" ht="12.75" customHeight="1" x14ac:dyDescent="0.25">
      <c r="C40" s="95"/>
    </row>
    <row r="41" spans="1:19" ht="12.75" customHeight="1" x14ac:dyDescent="0.25">
      <c r="C41" s="95"/>
    </row>
    <row r="42" spans="1:19" ht="12.75" customHeight="1" x14ac:dyDescent="0.25">
      <c r="C42" s="95"/>
    </row>
    <row r="43" spans="1:19" ht="12.75" customHeight="1" x14ac:dyDescent="0.25">
      <c r="C43" s="95"/>
    </row>
    <row r="44" spans="1:19" ht="12.75" customHeight="1" x14ac:dyDescent="0.25">
      <c r="C44" s="95"/>
    </row>
    <row r="45" spans="1:19" ht="12.75" customHeight="1" x14ac:dyDescent="0.25">
      <c r="C45" s="95"/>
    </row>
    <row r="46" spans="1:19" ht="12.75" customHeight="1" x14ac:dyDescent="0.25">
      <c r="C46" s="95"/>
    </row>
    <row r="47" spans="1:19" ht="12.75" customHeight="1" x14ac:dyDescent="0.25">
      <c r="C47" s="95"/>
    </row>
    <row r="48" spans="1:19" ht="12.75" customHeight="1" x14ac:dyDescent="0.25">
      <c r="C48" s="95"/>
    </row>
    <row r="49" spans="3:10" ht="12.75" customHeight="1" x14ac:dyDescent="0.25">
      <c r="C49" s="95"/>
    </row>
    <row r="50" spans="3:10" ht="12.75" customHeight="1" x14ac:dyDescent="0.25">
      <c r="C50" s="95"/>
    </row>
    <row r="51" spans="3:10" ht="12.75" customHeight="1" x14ac:dyDescent="0.25">
      <c r="C51" s="95"/>
    </row>
    <row r="52" spans="3:10" ht="12.75" customHeight="1" x14ac:dyDescent="0.25">
      <c r="C52" s="95"/>
    </row>
    <row r="53" spans="3:10" ht="12.75" customHeight="1" x14ac:dyDescent="0.25">
      <c r="C53" s="95"/>
    </row>
    <row r="54" spans="3:10" ht="12.75" customHeight="1" x14ac:dyDescent="0.25">
      <c r="C54" s="95"/>
    </row>
    <row r="55" spans="3:10" ht="12.75" customHeight="1" x14ac:dyDescent="0.25">
      <c r="C55" s="95"/>
    </row>
    <row r="56" spans="3:10" ht="12.75" customHeight="1" x14ac:dyDescent="0.25">
      <c r="C56" s="95"/>
    </row>
    <row r="57" spans="3:10" ht="12.75" customHeight="1" x14ac:dyDescent="0.25">
      <c r="C57" s="95"/>
    </row>
    <row r="58" spans="3:10" ht="12.75" customHeight="1" x14ac:dyDescent="0.25">
      <c r="C58" s="95"/>
    </row>
    <row r="59" spans="3:10" ht="12.75" customHeight="1" x14ac:dyDescent="0.25">
      <c r="C59" s="95"/>
    </row>
    <row r="60" spans="3:10" ht="12.75" customHeight="1" x14ac:dyDescent="0.25">
      <c r="C60" s="95"/>
    </row>
    <row r="61" spans="3:10" ht="12.75" customHeight="1" x14ac:dyDescent="0.25">
      <c r="C61" s="95"/>
    </row>
    <row r="62" spans="3:10" ht="12.75" customHeight="1" x14ac:dyDescent="0.25">
      <c r="C62" s="95"/>
      <c r="J62" s="96"/>
    </row>
    <row r="63" spans="3:10" ht="12.75" customHeight="1" x14ac:dyDescent="0.25">
      <c r="C63" s="95"/>
    </row>
    <row r="64" spans="3:10" ht="12.75" customHeight="1" x14ac:dyDescent="0.25">
      <c r="C64" s="95"/>
    </row>
    <row r="65" spans="3:11" ht="12.75" customHeight="1" x14ac:dyDescent="0.25">
      <c r="C65" s="95"/>
    </row>
    <row r="66" spans="3:11" ht="12.75" customHeight="1" x14ac:dyDescent="0.25">
      <c r="C66" s="95"/>
    </row>
    <row r="67" spans="3:11" ht="12.75" customHeight="1" x14ac:dyDescent="0.25">
      <c r="C67" s="95"/>
    </row>
    <row r="68" spans="3:11" ht="12.75" customHeight="1" x14ac:dyDescent="0.25">
      <c r="C68" s="95"/>
    </row>
    <row r="69" spans="3:11" ht="12.75" customHeight="1" x14ac:dyDescent="0.25">
      <c r="C69" s="95"/>
    </row>
    <row r="70" spans="3:11" ht="12.75" customHeight="1" x14ac:dyDescent="0.25">
      <c r="C70" s="95"/>
    </row>
    <row r="71" spans="3:11" ht="12.75" customHeight="1" x14ac:dyDescent="0.25">
      <c r="C71" s="95"/>
    </row>
    <row r="72" spans="3:11" ht="12.75" customHeight="1" x14ac:dyDescent="0.25">
      <c r="C72" s="95"/>
    </row>
    <row r="73" spans="3:11" ht="12.75" customHeight="1" x14ac:dyDescent="0.25">
      <c r="C73" s="95"/>
    </row>
    <row r="74" spans="3:11" ht="12.75" customHeight="1" x14ac:dyDescent="0.25">
      <c r="C74" s="95"/>
    </row>
    <row r="75" spans="3:11" ht="12.75" customHeight="1" x14ac:dyDescent="0.25">
      <c r="C75" s="95"/>
    </row>
    <row r="76" spans="3:11" ht="12.75" customHeight="1" x14ac:dyDescent="0.25">
      <c r="C76" s="95"/>
    </row>
    <row r="77" spans="3:11" ht="12.75" customHeight="1" x14ac:dyDescent="0.25">
      <c r="C77" s="95"/>
    </row>
    <row r="78" spans="3:11" ht="12.75" customHeight="1" x14ac:dyDescent="0.25">
      <c r="C78" s="95"/>
      <c r="J78" s="90"/>
      <c r="K78" s="90"/>
    </row>
    <row r="79" spans="3:11" ht="12.75" customHeight="1" x14ac:dyDescent="0.25">
      <c r="C79" s="95"/>
    </row>
    <row r="80" spans="3:11" ht="12.75" customHeight="1" x14ac:dyDescent="0.25">
      <c r="C80" s="95"/>
    </row>
    <row r="81" spans="3:3" ht="12.75" customHeight="1" x14ac:dyDescent="0.25">
      <c r="C81" s="95"/>
    </row>
    <row r="82" spans="3:3" ht="12.75" customHeight="1" x14ac:dyDescent="0.25">
      <c r="C82" s="95"/>
    </row>
    <row r="83" spans="3:3" ht="12.75" customHeight="1" x14ac:dyDescent="0.25">
      <c r="C83" s="95"/>
    </row>
    <row r="84" spans="3:3" ht="12.75" customHeight="1" x14ac:dyDescent="0.25">
      <c r="C84" s="95"/>
    </row>
    <row r="85" spans="3:3" ht="12.75" customHeight="1" x14ac:dyDescent="0.25">
      <c r="C85" s="95"/>
    </row>
    <row r="86" spans="3:3" ht="12.75" customHeight="1" x14ac:dyDescent="0.25">
      <c r="C86" s="95"/>
    </row>
    <row r="87" spans="3:3" ht="12.75" customHeight="1" x14ac:dyDescent="0.25">
      <c r="C87" s="95"/>
    </row>
    <row r="88" spans="3:3" ht="12.75" customHeight="1" x14ac:dyDescent="0.25">
      <c r="C88" s="95"/>
    </row>
    <row r="89" spans="3:3" ht="12.75" customHeight="1" x14ac:dyDescent="0.25">
      <c r="C89" s="95"/>
    </row>
    <row r="90" spans="3:3" ht="12.75" customHeight="1" x14ac:dyDescent="0.25">
      <c r="C90" s="95"/>
    </row>
    <row r="91" spans="3:3" ht="12.75" customHeight="1" x14ac:dyDescent="0.25">
      <c r="C91" s="95"/>
    </row>
    <row r="92" spans="3:3" ht="12.75" customHeight="1" x14ac:dyDescent="0.25">
      <c r="C92" s="95"/>
    </row>
    <row r="93" spans="3:3" ht="12.75" customHeight="1" x14ac:dyDescent="0.25">
      <c r="C93" s="95"/>
    </row>
    <row r="94" spans="3:3" ht="12.75" customHeight="1" x14ac:dyDescent="0.25">
      <c r="C94" s="95"/>
    </row>
    <row r="95" spans="3:3" ht="12.75" customHeight="1" x14ac:dyDescent="0.25">
      <c r="C95" s="95"/>
    </row>
    <row r="96" spans="3:3" ht="12.75" customHeight="1" x14ac:dyDescent="0.25">
      <c r="C96" s="95"/>
    </row>
    <row r="97" spans="3:3" ht="12.75" customHeight="1" x14ac:dyDescent="0.25">
      <c r="C97" s="95"/>
    </row>
    <row r="98" spans="3:3" ht="12.75" customHeight="1" x14ac:dyDescent="0.25">
      <c r="C98" s="95"/>
    </row>
    <row r="99" spans="3:3" ht="12.75" customHeight="1" x14ac:dyDescent="0.25">
      <c r="C99" s="95"/>
    </row>
    <row r="100" spans="3:3" ht="12.75" customHeight="1" x14ac:dyDescent="0.25">
      <c r="C100" s="95"/>
    </row>
    <row r="101" spans="3:3" ht="12.75" customHeight="1" x14ac:dyDescent="0.25">
      <c r="C101" s="95"/>
    </row>
    <row r="102" spans="3:3" ht="12.75" customHeight="1" x14ac:dyDescent="0.25">
      <c r="C102" s="95"/>
    </row>
    <row r="103" spans="3:3" ht="12.75" customHeight="1" x14ac:dyDescent="0.25">
      <c r="C103" s="95"/>
    </row>
    <row r="104" spans="3:3" ht="12.75" customHeight="1" x14ac:dyDescent="0.25">
      <c r="C104" s="95"/>
    </row>
    <row r="105" spans="3:3" ht="12.75" customHeight="1" x14ac:dyDescent="0.25">
      <c r="C105" s="95"/>
    </row>
    <row r="106" spans="3:3" ht="12.75" customHeight="1" x14ac:dyDescent="0.25">
      <c r="C106" s="95"/>
    </row>
    <row r="107" spans="3:3" ht="12.75" customHeight="1" x14ac:dyDescent="0.25">
      <c r="C107" s="95"/>
    </row>
    <row r="108" spans="3:3" ht="12.75" customHeight="1" x14ac:dyDescent="0.25">
      <c r="C108" s="95"/>
    </row>
    <row r="109" spans="3:3" ht="12.75" customHeight="1" x14ac:dyDescent="0.25">
      <c r="C109" s="95"/>
    </row>
    <row r="110" spans="3:3" ht="12.75" customHeight="1" x14ac:dyDescent="0.25">
      <c r="C110" s="95"/>
    </row>
    <row r="111" spans="3:3" ht="12.75" customHeight="1" x14ac:dyDescent="0.25">
      <c r="C111" s="95"/>
    </row>
    <row r="112" spans="3:3" ht="12.75" customHeight="1" x14ac:dyDescent="0.25">
      <c r="C112" s="95"/>
    </row>
    <row r="113" spans="3:3" ht="12.75" customHeight="1" x14ac:dyDescent="0.25">
      <c r="C113" s="95"/>
    </row>
    <row r="114" spans="3:3" ht="12.75" customHeight="1" x14ac:dyDescent="0.25">
      <c r="C114" s="95"/>
    </row>
    <row r="115" spans="3:3" ht="12.75" customHeight="1" x14ac:dyDescent="0.25">
      <c r="C115" s="95"/>
    </row>
    <row r="116" spans="3:3" ht="12.75" customHeight="1" x14ac:dyDescent="0.25">
      <c r="C116" s="95"/>
    </row>
    <row r="117" spans="3:3" ht="12.75" customHeight="1" x14ac:dyDescent="0.25">
      <c r="C117" s="95"/>
    </row>
    <row r="118" spans="3:3" ht="12.75" customHeight="1" x14ac:dyDescent="0.25">
      <c r="C118" s="95"/>
    </row>
    <row r="119" spans="3:3" ht="12.75" customHeight="1" x14ac:dyDescent="0.25">
      <c r="C119" s="95"/>
    </row>
    <row r="120" spans="3:3" ht="12.75" customHeight="1" x14ac:dyDescent="0.25">
      <c r="C120" s="95"/>
    </row>
    <row r="121" spans="3:3" ht="12.75" customHeight="1" x14ac:dyDescent="0.25">
      <c r="C121" s="95"/>
    </row>
    <row r="122" spans="3:3" ht="12.75" customHeight="1" x14ac:dyDescent="0.25">
      <c r="C122" s="95"/>
    </row>
    <row r="123" spans="3:3" ht="12.75" customHeight="1" x14ac:dyDescent="0.25">
      <c r="C123" s="95"/>
    </row>
    <row r="124" spans="3:3" ht="12.75" customHeight="1" x14ac:dyDescent="0.25">
      <c r="C124" s="95"/>
    </row>
    <row r="125" spans="3:3" ht="12.75" customHeight="1" x14ac:dyDescent="0.25">
      <c r="C125" s="95"/>
    </row>
    <row r="126" spans="3:3" ht="12.75" customHeight="1" x14ac:dyDescent="0.25">
      <c r="C126" s="95"/>
    </row>
    <row r="127" spans="3:3" ht="12.75" customHeight="1" x14ac:dyDescent="0.25">
      <c r="C127" s="95"/>
    </row>
    <row r="128" spans="3:3" ht="12.75" customHeight="1" x14ac:dyDescent="0.25">
      <c r="C128" s="95"/>
    </row>
    <row r="129" spans="3:3" ht="12.75" customHeight="1" x14ac:dyDescent="0.25">
      <c r="C129" s="95"/>
    </row>
    <row r="130" spans="3:3" ht="12.75" customHeight="1" x14ac:dyDescent="0.25">
      <c r="C130" s="95"/>
    </row>
    <row r="131" spans="3:3" ht="12.75" customHeight="1" x14ac:dyDescent="0.25">
      <c r="C131" s="95"/>
    </row>
    <row r="132" spans="3:3" ht="12.75" customHeight="1" x14ac:dyDescent="0.25">
      <c r="C132" s="95"/>
    </row>
    <row r="133" spans="3:3" ht="12.75" customHeight="1" x14ac:dyDescent="0.25">
      <c r="C133" s="95"/>
    </row>
    <row r="134" spans="3:3" ht="12.75" customHeight="1" x14ac:dyDescent="0.25">
      <c r="C134" s="95"/>
    </row>
    <row r="135" spans="3:3" ht="12.75" customHeight="1" x14ac:dyDescent="0.25">
      <c r="C135" s="95"/>
    </row>
    <row r="136" spans="3:3" ht="12.75" customHeight="1" x14ac:dyDescent="0.25">
      <c r="C136" s="95"/>
    </row>
    <row r="137" spans="3:3" ht="12.75" customHeight="1" x14ac:dyDescent="0.25">
      <c r="C137" s="95"/>
    </row>
    <row r="138" spans="3:3" ht="12.75" customHeight="1" x14ac:dyDescent="0.25">
      <c r="C138" s="95"/>
    </row>
    <row r="139" spans="3:3" ht="12.75" customHeight="1" x14ac:dyDescent="0.25">
      <c r="C139" s="95"/>
    </row>
    <row r="140" spans="3:3" ht="12.75" customHeight="1" x14ac:dyDescent="0.25">
      <c r="C140" s="95"/>
    </row>
    <row r="141" spans="3:3" ht="12.75" customHeight="1" x14ac:dyDescent="0.25">
      <c r="C141" s="95"/>
    </row>
    <row r="142" spans="3:3" ht="12.75" customHeight="1" x14ac:dyDescent="0.25">
      <c r="C142" s="95"/>
    </row>
    <row r="143" spans="3:3" ht="12.75" customHeight="1" x14ac:dyDescent="0.25">
      <c r="C143" s="95"/>
    </row>
    <row r="144" spans="3:3" ht="12.75" customHeight="1" x14ac:dyDescent="0.25">
      <c r="C144" s="95"/>
    </row>
    <row r="145" spans="3:3" ht="12.75" customHeight="1" x14ac:dyDescent="0.25">
      <c r="C145" s="95"/>
    </row>
    <row r="146" spans="3:3" ht="12.75" customHeight="1" x14ac:dyDescent="0.25">
      <c r="C146" s="95"/>
    </row>
    <row r="147" spans="3:3" ht="12.75" customHeight="1" x14ac:dyDescent="0.25">
      <c r="C147" s="95"/>
    </row>
    <row r="148" spans="3:3" ht="12.75" customHeight="1" x14ac:dyDescent="0.25">
      <c r="C148" s="95"/>
    </row>
    <row r="149" spans="3:3" ht="12.75" customHeight="1" x14ac:dyDescent="0.25">
      <c r="C149" s="95"/>
    </row>
    <row r="150" spans="3:3" ht="12.75" customHeight="1" x14ac:dyDescent="0.25">
      <c r="C150" s="95"/>
    </row>
    <row r="151" spans="3:3" ht="12.75" customHeight="1" x14ac:dyDescent="0.25">
      <c r="C151" s="95"/>
    </row>
    <row r="152" spans="3:3" ht="12.75" customHeight="1" x14ac:dyDescent="0.25">
      <c r="C152" s="95"/>
    </row>
    <row r="153" spans="3:3" ht="12.75" customHeight="1" x14ac:dyDescent="0.25">
      <c r="C153" s="95"/>
    </row>
    <row r="154" spans="3:3" ht="12.75" customHeight="1" x14ac:dyDescent="0.25">
      <c r="C154" s="95"/>
    </row>
    <row r="155" spans="3:3" ht="12.75" customHeight="1" x14ac:dyDescent="0.25">
      <c r="C155" s="95"/>
    </row>
    <row r="156" spans="3:3" ht="12.75" customHeight="1" x14ac:dyDescent="0.25">
      <c r="C156" s="95"/>
    </row>
    <row r="157" spans="3:3" ht="12.75" customHeight="1" x14ac:dyDescent="0.25">
      <c r="C157" s="95"/>
    </row>
    <row r="158" spans="3:3" ht="12.75" customHeight="1" x14ac:dyDescent="0.25">
      <c r="C158" s="95"/>
    </row>
    <row r="159" spans="3:3" ht="12.75" customHeight="1" x14ac:dyDescent="0.25">
      <c r="C159" s="95"/>
    </row>
  </sheetData>
  <mergeCells count="8">
    <mergeCell ref="A38:G38"/>
    <mergeCell ref="A39:G39"/>
    <mergeCell ref="A1:F1"/>
    <mergeCell ref="A6:H6"/>
    <mergeCell ref="A7:H7"/>
    <mergeCell ref="A8:H8"/>
    <mergeCell ref="A9:C9"/>
    <mergeCell ref="A37:G37"/>
  </mergeCells>
  <pageMargins left="0.78740157480314965" right="0.39370078740157483" top="0.78740157480314965" bottom="0.39370078740157483" header="0.31496062992125984" footer="0.31496062992125984"/>
  <pageSetup paperSize="9" scale="98" orientation="portrait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MEDIÇÃO</vt:lpstr>
      <vt:lpstr>RESUMO MEM.</vt:lpstr>
      <vt:lpstr>memória de cálculo</vt:lpstr>
      <vt:lpstr>Mapa de Cubação</vt:lpstr>
      <vt:lpstr>'Mapa de Cubação'!Area_de_impressao</vt:lpstr>
      <vt:lpstr>MEDIÇÃO!Area_de_impressao</vt:lpstr>
      <vt:lpstr>'memória de cálculo'!Area_de_impressao</vt:lpstr>
      <vt:lpstr>'RESUMO MEM.'!Area_de_impressao</vt:lpstr>
      <vt:lpstr>MEDIÇÃO!Titulos_de_impressao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FLY-PC</dc:creator>
  <cp:lastModifiedBy>WALDEMIRO  DE ARAUJO NETO</cp:lastModifiedBy>
  <cp:lastPrinted>2025-08-07T13:55:08Z</cp:lastPrinted>
  <dcterms:created xsi:type="dcterms:W3CDTF">2024-04-01T18:39:26Z</dcterms:created>
  <dcterms:modified xsi:type="dcterms:W3CDTF">2025-08-07T14:51:57Z</dcterms:modified>
</cp:coreProperties>
</file>