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CAMARA MUNICIPAL JP\MEDIÇÕES\BM 03\"/>
    </mc:Choice>
  </mc:AlternateContent>
  <xr:revisionPtr revIDLastSave="0" documentId="13_ncr:1_{DF52A8AD-D042-400A-84AC-8082E1B943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" sheetId="1" r:id="rId1"/>
    <sheet name="memória de cálculo" sheetId="2" r:id="rId2"/>
    <sheet name="composições" sheetId="3" r:id="rId3"/>
  </sheets>
  <definedNames>
    <definedName name="_xlnm.Print_Area" localSheetId="2">composições!$A$1:$J$67</definedName>
    <definedName name="_xlnm.Print_Area" localSheetId="1">'memória de cálculo'!$A$1:$F$88</definedName>
    <definedName name="_xlnm.Print_Area" localSheetId="0">Planilha!$A$1:$M$41</definedName>
    <definedName name="_xlnm.Print_Titles" localSheetId="0">Planilha!$1:$12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2" l="1"/>
  <c r="F77" i="2"/>
  <c r="F78" i="2"/>
  <c r="F72" i="2" l="1"/>
  <c r="F73" i="2"/>
  <c r="F74" i="2"/>
  <c r="F75" i="2"/>
  <c r="F71" i="2"/>
  <c r="F17" i="2"/>
  <c r="F18" i="2" s="1"/>
  <c r="E65" i="2"/>
  <c r="E63" i="2"/>
  <c r="E66" i="2"/>
  <c r="E64" i="2"/>
  <c r="E62" i="2"/>
  <c r="D57" i="2"/>
  <c r="E57" i="2" s="1"/>
  <c r="D56" i="2"/>
  <c r="E56" i="2" s="1"/>
  <c r="D55" i="2"/>
  <c r="E55" i="2" s="1"/>
  <c r="F50" i="2"/>
  <c r="F49" i="2"/>
  <c r="F46" i="2"/>
  <c r="F41" i="2"/>
  <c r="F36" i="2"/>
  <c r="F51" i="2" l="1"/>
  <c r="F79" i="2"/>
  <c r="E67" i="2"/>
  <c r="E58" i="2"/>
  <c r="F84" i="2" l="1"/>
  <c r="F86" i="2" s="1"/>
  <c r="F87" i="2" s="1"/>
  <c r="F81" i="2"/>
  <c r="E29" i="2"/>
  <c r="I19" i="3" l="1"/>
  <c r="I18" i="3"/>
  <c r="I17" i="3"/>
  <c r="I64" i="3" l="1"/>
  <c r="J64" i="3" s="1"/>
  <c r="I50" i="3"/>
  <c r="J50" i="3" s="1"/>
  <c r="I35" i="3"/>
  <c r="J35" i="3" s="1"/>
  <c r="I55" i="3" l="1"/>
  <c r="J55" i="3" s="1"/>
  <c r="I25" i="3"/>
  <c r="I40" i="3"/>
  <c r="J40" i="3" s="1"/>
  <c r="F67" i="3"/>
  <c r="J67" i="3" s="1"/>
  <c r="K63" i="3" s="1"/>
  <c r="J25" i="3"/>
  <c r="F37" i="3"/>
  <c r="J37" i="3" s="1"/>
  <c r="K33" i="3" s="1"/>
  <c r="F52" i="3" l="1"/>
  <c r="J52" i="3" s="1"/>
  <c r="K52" i="3" s="1"/>
  <c r="K17" i="3" s="1"/>
  <c r="H17" i="3" s="1"/>
  <c r="J17" i="3" s="1"/>
  <c r="K37" i="3"/>
  <c r="L37" i="3" s="1"/>
  <c r="K18" i="3" s="1"/>
  <c r="H18" i="3" s="1"/>
  <c r="J18" i="3" s="1"/>
  <c r="L18" i="3" s="1"/>
  <c r="K67" i="3"/>
  <c r="L67" i="3" s="1"/>
  <c r="K19" i="3" s="1"/>
  <c r="H19" i="3" s="1"/>
  <c r="J19" i="3" s="1"/>
  <c r="L19" i="3" s="1"/>
  <c r="L17" i="3" l="1"/>
  <c r="L21" i="3" s="1"/>
  <c r="I14" i="3"/>
  <c r="J14" i="3" l="1"/>
  <c r="J21" i="3"/>
  <c r="N21" i="3" s="1"/>
</calcChain>
</file>

<file path=xl/sharedStrings.xml><?xml version="1.0" encoding="utf-8"?>
<sst xmlns="http://schemas.openxmlformats.org/spreadsheetml/2006/main" count="573" uniqueCount="235">
  <si>
    <t>Valor Unit</t>
  </si>
  <si>
    <t xml:space="preserve"> 1 </t>
  </si>
  <si>
    <t>ADMINISTRAÇÃO LOCAL DA OBRA</t>
  </si>
  <si>
    <t xml:space="preserve"> 1.1 </t>
  </si>
  <si>
    <t>ADMINISTRAÇÃO LOCAL DE OBRA</t>
  </si>
  <si>
    <t>UN</t>
  </si>
  <si>
    <t xml:space="preserve"> 1.2 </t>
  </si>
  <si>
    <t>FORNECIMENTO E INSTALAÇÃO DE PLACA DE OBRA COM CHAPA GALVANIZADA E ESTRUTURA DE MADEIRA. AF_03/2022_PS</t>
  </si>
  <si>
    <t>m²</t>
  </si>
  <si>
    <t xml:space="preserve"> 1.3 </t>
  </si>
  <si>
    <t>TAXA DO CREA PARA OBRA OU SERVIÇO</t>
  </si>
  <si>
    <t>UND</t>
  </si>
  <si>
    <t xml:space="preserve"> 2 </t>
  </si>
  <si>
    <t>SERVIÇOS PRELIMINARES / CANTEIRO DE OBRAS</t>
  </si>
  <si>
    <t xml:space="preserve"> 2.1 </t>
  </si>
  <si>
    <t>EXECUÇÃO DE REFEITÓRIO EM CANTEIRO DE OBRA EM ALVENARIA, NÃO INCLUSO MOBILIÁRIO E EQUIPAMENTOS. AF_02/2016</t>
  </si>
  <si>
    <t xml:space="preserve"> 2.2 </t>
  </si>
  <si>
    <t>EXECUÇÃO DE SANITÁRIO E VESTIÁRIO EM CANTEIRO DE OBRA EM ALVENARIA, NÃO INCLUSO MOBILIÁRIO. AF_02/2016</t>
  </si>
  <si>
    <t xml:space="preserve"> 2.3 </t>
  </si>
  <si>
    <t>EXECUÇÃO DE ALMOXARIFADO EM CANTEIRO DE OBRA EM ALVENARIA, INCLUSO PRATELEIRAS. AF_02/2016</t>
  </si>
  <si>
    <t>M</t>
  </si>
  <si>
    <t xml:space="preserve"> 2.5 </t>
  </si>
  <si>
    <t>TAPUME COM TELHA METÁLICA. AF_05/2018</t>
  </si>
  <si>
    <t xml:space="preserve"> 2.6 </t>
  </si>
  <si>
    <t>LIMPEZA MECANIZADA DE CAMADA VEGETAL, VEGETAÇÃO E PEQUENAS ÁRVORES (DIÂMETRO DE TRONCO MENOR QUE 0,20 M), COM TRATOR DE ESTEIRAS.AF_05/2018</t>
  </si>
  <si>
    <t xml:space="preserve"> 2.7 </t>
  </si>
  <si>
    <t xml:space="preserve"> 3 </t>
  </si>
  <si>
    <t>DEMOLIÇÕES</t>
  </si>
  <si>
    <t xml:space="preserve"> 3.1 </t>
  </si>
  <si>
    <t>DEMOLIÇÃO PARCIAL DE PAVIMENTO ASFÁLTICO, DE FORMA MECANIZADA, SEM REAPROVEITAMENTO. AF_12/2017</t>
  </si>
  <si>
    <t xml:space="preserve"> 4 </t>
  </si>
  <si>
    <t>INFRAESTRUTURA</t>
  </si>
  <si>
    <t xml:space="preserve"> 4.2 </t>
  </si>
  <si>
    <t>CORTINA DE CONTENÇÃO</t>
  </si>
  <si>
    <t xml:space="preserve"> 4.2.1 </t>
  </si>
  <si>
    <t>KG</t>
  </si>
  <si>
    <t xml:space="preserve"> 5 </t>
  </si>
  <si>
    <t>ESTRUTURAS</t>
  </si>
  <si>
    <t xml:space="preserve"> 5.2 </t>
  </si>
  <si>
    <t>COMPOSIÇÃO PARAMÉTRICA PARA FORNECIMENTO E MONTAGEM DE ESTRUTURA METÁLICA PARA ESTRUTURA PRINCIPAL DE EDIFICAÇÕES (PILARES, VIGAS E CONTRAVENTAMENTO). AF_11/2022</t>
  </si>
  <si>
    <t>L</t>
  </si>
  <si>
    <t xml:space="preserve"> 24 </t>
  </si>
  <si>
    <t>REFORMA  E RECUPERAÇÃO ESTRUTURAL  DAS CASAS SETOR (1 E 2)</t>
  </si>
  <si>
    <t xml:space="preserve"> 24.1 </t>
  </si>
  <si>
    <t>SERVIÇOS PRELIMINARES (CASAS SETOR 1 E 2)</t>
  </si>
  <si>
    <t xml:space="preserve"> 24.1.2 </t>
  </si>
  <si>
    <t>CORTE RASO E RECORTE DE ÁRVORE COM DIÂMETRO DE TRONCO MAIOR OU IGUAL A 0,60 M.AF_05/2018</t>
  </si>
  <si>
    <t xml:space="preserve"> 24.1.3 </t>
  </si>
  <si>
    <t>CORTE RASO E RECORTE DE ÁRVORE COM DIÂMETRO DE TRONCO MAIOR OU IGUAL A 0,40 M E MENOR QUE 0,60 M.AF_05/2018</t>
  </si>
  <si>
    <t xml:space="preserve"> 24.1.4 </t>
  </si>
  <si>
    <t>REMOÇÃO DE RAÍZES REMANESCENTES DE TRONCO DE ÁRVORE COM DIÂMETRO MAIOR OU IGUAL A 0,40 M E MENOR QUE 0,60 M.AF_05/2018</t>
  </si>
  <si>
    <t xml:space="preserve"> 24.1.6 </t>
  </si>
  <si>
    <t>REVOLVIMENTO E LIMPEZA MANUAL DE SOLO. AF_05/2018</t>
  </si>
  <si>
    <t>CHP</t>
  </si>
  <si>
    <t xml:space="preserve"> 24.1.8 </t>
  </si>
  <si>
    <t>DEMOLIÇÃO DE PILARES E VIGAS EM CONCRETO ARMADO, DE FORMA MANUAL, SEM REAPROVEITAMENTO. AF_12/2017</t>
  </si>
  <si>
    <t xml:space="preserve"> 24.1.11 </t>
  </si>
  <si>
    <t>REMOÇÃO DE PORTAS, DE FORMA MANUAL, SEM REAPROVEITAMENTO. AF_12/2017</t>
  </si>
  <si>
    <t xml:space="preserve"> 24.1.12 </t>
  </si>
  <si>
    <t>DEMOLIÇÃO DE ALVENARIA DE TIJOLO MACIÇO, DE FORMA MANUAL, SEM REAPROVEITAMENTO. AF_12/2017</t>
  </si>
  <si>
    <t>PLANILHA DE MEDIÇÃO</t>
  </si>
  <si>
    <t>M²</t>
  </si>
  <si>
    <t>LIGAÇÃO PREDIAL DE ÁGUA EM MURETA DE CONCRETO, PROVISÓRIA OU DEFINITIVA, COM FORNECIMENTO DE MATERIAL, INCLUSIVE MURETA E HIDRÕMETRO, REDE DN 50MM - REV 03_10/2022</t>
  </si>
  <si>
    <t>M³</t>
  </si>
  <si>
    <t>CORTINA DE CONTENÇÃO, BASE CIRCULAR DIÂMETRO 0.30M EM CONCRETO BOMBEÁVEL, INCLUSIVE FERRAGEM, CONCRETO, LANÇAMENTO COM BOMBA [BASEADO EM SINAPI 100651]</t>
  </si>
  <si>
    <t>CONTRATUAL</t>
  </si>
  <si>
    <t>QUANTIDADE</t>
  </si>
  <si>
    <t>ATUAL</t>
  </si>
  <si>
    <t>ACUMULADO</t>
  </si>
  <si>
    <t>ANTERIOR</t>
  </si>
  <si>
    <t>ITEM</t>
  </si>
  <si>
    <t>DESCRIÇÃO</t>
  </si>
  <si>
    <t>QUANT.</t>
  </si>
  <si>
    <t>VALOR UNIT. C/ BDI</t>
  </si>
  <si>
    <t>TOTAL</t>
  </si>
  <si>
    <t>VALOR</t>
  </si>
  <si>
    <t>Valor do contrato inicial:</t>
  </si>
  <si>
    <t>Valor medido acumulado anterior:</t>
  </si>
  <si>
    <t>Valor medição atual:</t>
  </si>
  <si>
    <t>Valor medido acumulado atual:</t>
  </si>
  <si>
    <t>Valor do saldo contratual:</t>
  </si>
  <si>
    <t>OBRA: CONSTRUÇÃO E REFORMA DA NOVA SEDE DA CÂMARA MUNICIPAL DE JOÃO PESSOA - PB</t>
  </si>
  <si>
    <t>LOCAL: RUA DAS TRINCHEIRAS, CENTRO, JOÃO PESSOA/PB</t>
  </si>
  <si>
    <t>EMPRESA: SG INCORPORAÇÃO, CONSTRUÇÃO E PLANEJAMENTO LTDA</t>
  </si>
  <si>
    <t>CONCORRÊNCIA 02/2023</t>
  </si>
  <si>
    <t>OBRA : CONSTRUÇÃO E REFORMA DA NOVA SEDE DA CÂMARA MUNICIPAL DE JOÃO PESSOA</t>
  </si>
  <si>
    <t>MEMORIAL DE CÁLCULO</t>
  </si>
  <si>
    <t>5.0</t>
  </si>
  <si>
    <t>5.2</t>
  </si>
  <si>
    <t>Código</t>
  </si>
  <si>
    <t>Banco</t>
  </si>
  <si>
    <t>Descrição</t>
  </si>
  <si>
    <t>Tipo</t>
  </si>
  <si>
    <t>Und</t>
  </si>
  <si>
    <t>Quant.</t>
  </si>
  <si>
    <t>Total</t>
  </si>
  <si>
    <t>Composição</t>
  </si>
  <si>
    <t xml:space="preserve"> 100766 </t>
  </si>
  <si>
    <t>SINAPI</t>
  </si>
  <si>
    <t>PILAR METÁLICO PERFIL LAMINADO OU SOLDADO EM AÇO ESTRUTURAL, COM CONEXÕES SOLDADAS, INCLUSOS MÃO DE OBRA, TRANSPORTE E IÇAMENTO UTILIZANDO GUINDASTE - FORNECIMENTO E INSTALAÇÃO. AF_01/2020_PA</t>
  </si>
  <si>
    <t>FUES - FUNDAÇÕES E ESTRUTURAS</t>
  </si>
  <si>
    <t>Composição Auxiliar</t>
  </si>
  <si>
    <t xml:space="preserve"> 100716 </t>
  </si>
  <si>
    <t>JATEAMENTO ABRASIVO COM GRANALHA DE AÇO EM PERFIL METÁLICO EM FÁBRICA. AF_01/2020</t>
  </si>
  <si>
    <t>PINT - PINTURAS</t>
  </si>
  <si>
    <t xml:space="preserve"> 100719 </t>
  </si>
  <si>
    <t>PINTURA COM TINTA ALQUÍDICA DE FUNDO (TIPO ZARCÃO) PULVERIZADA SOBRE PERFIL METÁLICO EXECUTADO EM FÁBRICA (POR DEMÃO). AF_01/2020_PE</t>
  </si>
  <si>
    <t xml:space="preserve"> 88240 </t>
  </si>
  <si>
    <t>AJUDANTE DE ESTRUTURA METÁLICA COM ENCARGOS COMPLEMENTARES</t>
  </si>
  <si>
    <t>SEDI - SERVIÇOS DIVERSOS</t>
  </si>
  <si>
    <t>H</t>
  </si>
  <si>
    <t xml:space="preserve"> 88278 </t>
  </si>
  <si>
    <t>MONTADOR DE ESTRUTURA METÁLICA COM ENCARGOS COMPLEMENTARES</t>
  </si>
  <si>
    <t xml:space="preserve"> 88317 </t>
  </si>
  <si>
    <t>SOLDADOR COM ENCARGOS COMPLEMENTARES</t>
  </si>
  <si>
    <t xml:space="preserve"> 93287 </t>
  </si>
  <si>
    <t>GUINDASTE HIDRÁULICO AUTOPROPELIDO, COM LANÇA TELESCÓPICA 40 M, CAPACIDADE MÁXIMA 60 T, POTÊNCIA 260 KW - CHP DIURNO. AF_03/2016</t>
  </si>
  <si>
    <t>CHOR - CUSTOS HORÁRIOS DE MÁQUINAS E EQUIPAMENTOS</t>
  </si>
  <si>
    <t xml:space="preserve"> 93288 </t>
  </si>
  <si>
    <t>GUINDASTE HIDRÁULICO AUTOPROPELIDO, COM LANÇA TELESCÓPICA 40 M, CAPACIDADE MÁXIMA 60 T, POTÊNCIA 260 KW - CHI DIURNO. AF_03/2016</t>
  </si>
  <si>
    <t>CHI</t>
  </si>
  <si>
    <t>Insumo</t>
  </si>
  <si>
    <t xml:space="preserve"> 00001333 </t>
  </si>
  <si>
    <t>CHAPA DE ACO GROSSA, ASTM A36, E = 1/2 " (12,70 MM) 99,59 KG/M2</t>
  </si>
  <si>
    <t>Material</t>
  </si>
  <si>
    <t xml:space="preserve"> 00010997 </t>
  </si>
  <si>
    <t>ELETRODO REVESTIDO AWS - E7018, DIAMETRO IGUAL A 4,00 MM</t>
  </si>
  <si>
    <t xml:space="preserve"> 00041598 </t>
  </si>
  <si>
    <t>PERFIL "H" DE ACO LAMINADO, "HP" 310 X 79,0</t>
  </si>
  <si>
    <t>MO sem LS =&gt;</t>
  </si>
  <si>
    <t>LS =&gt;</t>
  </si>
  <si>
    <t>MO com LS =&gt;</t>
  </si>
  <si>
    <t>Valor do BDI =&gt;</t>
  </si>
  <si>
    <t>Valor com BDI =&gt;</t>
  </si>
  <si>
    <t xml:space="preserve"> 100764 </t>
  </si>
  <si>
    <t>VIGA METÁLICA EM PERFIL LAMINADO OU SOLDADO EM AÇO ESTRUTURAL, COM CONEXÕES SOLDADAS, INCLUSOS MÃO DE OBRA, TRANSPORTE E IÇAMENTO UTILIZANDO GUINDASTE - FORNECIMENTO E INSTALAÇÃO. AF_01/2020_PA</t>
  </si>
  <si>
    <t xml:space="preserve"> 00004777 </t>
  </si>
  <si>
    <t>CANTONEIRA ACO ABAS IGUAIS (QUALQUER BITOLA), ESPESSURA ENTRE 1/8" E 1/4"</t>
  </si>
  <si>
    <t xml:space="preserve"> 00043082 </t>
  </si>
  <si>
    <t>PERFIL "I" DE ACO LAMINADO, ABAS PARALELAS, "W", QUALQUER BITOLA</t>
  </si>
  <si>
    <t xml:space="preserve"> 100770 </t>
  </si>
  <si>
    <t>CONTRAVENTAMENTO COM CANTONEIRAS DE AÇO, ABAS IGUAIS, COM CONEXÕES SOLDADAS, INCLUSOS MÃO DE OBRA, TRANSPORTE E IÇAMENTO UTILIZANDO GUINDASTE, PARA EDIFÍCIOS DE 3 A 5 PAVIMENTOS - FORNECIMENTO E INSTALAÇÃO. AF_01/2020_PA</t>
  </si>
  <si>
    <t xml:space="preserve"> 00001330 </t>
  </si>
  <si>
    <t>CHAPA DE ACO GROSSA, ASTM A36, E = 1/4 " (6,35 MM) 49,79 KG/M2</t>
  </si>
  <si>
    <t xml:space="preserve"> 104466 </t>
  </si>
  <si>
    <t xml:space="preserve"> 100739 </t>
  </si>
  <si>
    <t>PINTURA COM TINTA ALQUÍDICA DE ACABAMENTO (ESMALTE SINTÉTICO ACETINADO) PULVERIZADA SOBRE PERFIL METÁLICO EXECUTADO EM FÁBRICA (POR DEMÃO). AF_01/2020_PE</t>
  </si>
  <si>
    <t>COMPOSIÇÕES</t>
  </si>
  <si>
    <t>Total de aço a medir (kg) =</t>
  </si>
  <si>
    <t>Para a medição deste item condierou-se a composição como fonte de dados de consumo de aço para o serviço:</t>
  </si>
  <si>
    <t>Na composição auxiliar de viga metálica temos uma porcentagem de 62,44% de utilização de aço;</t>
  </si>
  <si>
    <t>OBS: As composições encontram-se em anexo</t>
  </si>
  <si>
    <t>CONTRATO 35/2023</t>
  </si>
  <si>
    <t>PERÍODO DA MEDIÇÃO: 01/02/2024 À 29/02/2024</t>
  </si>
  <si>
    <t>24.1</t>
  </si>
  <si>
    <t>24.1.2</t>
  </si>
  <si>
    <t>CORTE RASO E RECORTE DE ÁRVORE COM DIÂMETRO DE TRONCO MAIOR OU IGUAL A 0,60 M.</t>
  </si>
  <si>
    <t>Quantidade de árvore com diâmetro de tronco maior ou igual a 0,60m casa 1 (und) =</t>
  </si>
  <si>
    <t>Quantidade de árvore com diâmetro de tronco maior ou igual a 0,60m casa 2 (und) =</t>
  </si>
  <si>
    <t>Total a medir (und) =</t>
  </si>
  <si>
    <t>24.1.3</t>
  </si>
  <si>
    <t>CORTE RASO E RECORTE DE ÁRVORE COM DIÂMETRO DE TRONCO MAIOR OU IGUAL A 0,40 M E MENOR QUE 0,60 M.</t>
  </si>
  <si>
    <t>24.1.4</t>
  </si>
  <si>
    <t>REMOÇÃO DE RAÍZES REMANESCENTES DE TRONCO DE ÁRVORE COM DIÂMETRO MAIOR OU IGUAL A 0,40 M E MENOR QUE 0,60 M.</t>
  </si>
  <si>
    <t>Quantidade de raízes remanescentes casa 2 (und) =</t>
  </si>
  <si>
    <t>Quantidade de raízes remanescentes casa 1 (und) =</t>
  </si>
  <si>
    <t>24.1.6</t>
  </si>
  <si>
    <t>24.1.8</t>
  </si>
  <si>
    <t xml:space="preserve">DEMOLIÇÃO DE PILARES E VIGAS EM CONCRETO ARMADO, DE FORMA MANUAL, SEM REAPROVEITAMENTO. </t>
  </si>
  <si>
    <t>Área da casa 1 - (25,95 x 9,95) (m²) =</t>
  </si>
  <si>
    <t>Área da casa 2 - (8,0 x 14,60) (m²) =</t>
  </si>
  <si>
    <t>QUANT. (und)</t>
  </si>
  <si>
    <t>COMPRIMENTO (m)</t>
  </si>
  <si>
    <t>ÁREA (m²)</t>
  </si>
  <si>
    <t>VOLUME(m³)</t>
  </si>
  <si>
    <t>LOCAL</t>
  </si>
  <si>
    <t>Vigas</t>
  </si>
  <si>
    <t>Pilares</t>
  </si>
  <si>
    <t>Lajes</t>
  </si>
  <si>
    <t>Total de demolição (m³) =</t>
  </si>
  <si>
    <t>24.1.11</t>
  </si>
  <si>
    <t xml:space="preserve">REMOÇÃO DE PORTAS, DE FORMA MANUAL, SEM REAPROVEITAMENTO. </t>
  </si>
  <si>
    <t>24.1.12</t>
  </si>
  <si>
    <t xml:space="preserve">DEMOLIÇÃO DE ALVENARIA DE TIJOLO MACIÇO, DE FORMA MANUAL, SEM REAPROVEITAMENTO. </t>
  </si>
  <si>
    <t>COMP. E/OU ALT, (m)</t>
  </si>
  <si>
    <t>Casa 1</t>
  </si>
  <si>
    <t>Casa 2</t>
  </si>
  <si>
    <t>LARGURA (m)</t>
  </si>
  <si>
    <t>ALTURA (m)</t>
  </si>
  <si>
    <t>Total de remoção à medir (m²) =</t>
  </si>
  <si>
    <t>Total a medir (m²) =</t>
  </si>
  <si>
    <t>4.2</t>
  </si>
  <si>
    <t>4.2.1</t>
  </si>
  <si>
    <t>CORTINA DE CONTENÇÃO, BASE CIRCULAR DIÂMETRO 0.30M EM CONCRETO BOMBEÁVEL, INCLUSIVE FERRAGEM, CONCRETO, LANÇAMENTO COM BOMBA</t>
  </si>
  <si>
    <t>Comprimento da cortina (m) =</t>
  </si>
  <si>
    <t>Altura da cortina de contenção (m) =</t>
  </si>
  <si>
    <t>Quantidade de estacas executadas (und) =</t>
  </si>
  <si>
    <t>Total de cortina de contenção à medir (m) =</t>
  </si>
  <si>
    <t>Embasamento</t>
  </si>
  <si>
    <t>Parede</t>
  </si>
  <si>
    <t>VOLUME (m³)</t>
  </si>
  <si>
    <t>Guarda corpo</t>
  </si>
  <si>
    <t xml:space="preserve"> 88310 </t>
  </si>
  <si>
    <t>PINTOR COM ENCARGOS COMPLEMENTARES</t>
  </si>
  <si>
    <t xml:space="preserve"> 00005318 </t>
  </si>
  <si>
    <t>DILUENTE AGUARRAS</t>
  </si>
  <si>
    <t xml:space="preserve"> 00007307 </t>
  </si>
  <si>
    <t>FUNDO ANTICORROSIVO PARA METAIS FERROSOS (ZARCAO)</t>
  </si>
  <si>
    <t xml:space="preserve"> 88306 </t>
  </si>
  <si>
    <t>OPERADOR JATO DE AREIA OU JATISTA COM ENCARGOS COMPLEMENTARES</t>
  </si>
  <si>
    <t xml:space="preserve"> 88316 </t>
  </si>
  <si>
    <t>SERVENTE COM ENCARGOS COMPLEMENTARES</t>
  </si>
  <si>
    <t xml:space="preserve"> 93408 </t>
  </si>
  <si>
    <t>MÁQUINA JATO DE PRESSAO PORTÁTIL, CAMARA DE 1 SAIDA, CAPACIDADE 280 L, DIAMETRO 670 MM, BICO DE JATO CURTO VENTURI DE 5/16 , MANGUEIRA DE 1 COM COMPRESSOR DE AR REBOCÁVEL 189 PCM E MOTOR DIESEL 63 CV - CHP DIURNO. AF_05/2023</t>
  </si>
  <si>
    <t xml:space="preserve"> 93409 </t>
  </si>
  <si>
    <t>MÁQUINA JATO DE PRESSAO PORTÁTIL, CAMARA DE 1 SAIDA, CAPACIDADE 280 L, DIAMETRO 670 MM, BICO DE JATO CURTO VENTURI DE 5/16 , MANGUEIRA DE 1 COM COMPRESSOR DE AR REBOCÁVEL 189 PCM E MOTOR DIESEL 63 CV - CHI DIURNO. AF_05/2023</t>
  </si>
  <si>
    <t xml:space="preserve"> 00036785 </t>
  </si>
  <si>
    <t>GRANALHA DE ACO, ANGULAR (GRIT), PARA JATEAMENTO, PENEIRA 1,41 A 1,19 MM (SAE G16)</t>
  </si>
  <si>
    <t>Equipamento</t>
  </si>
  <si>
    <t>SC25KG</t>
  </si>
  <si>
    <t>Na composição auxiliar de pilar metálico temos uma porcentagem de 69,89% de utilização de aço;</t>
  </si>
  <si>
    <t>Na composição auxiliar de contraventamento temos uma porcentagem de 43,20% de utilização de aço;</t>
  </si>
  <si>
    <t>24.1.13</t>
  </si>
  <si>
    <t>BOTA-FORA DO MATERIAL DE DEMOLIÇÃO</t>
  </si>
  <si>
    <t>Empolamento de material no carregamento =</t>
  </si>
  <si>
    <t>Quantidade de material de demolição (m³) =</t>
  </si>
  <si>
    <t>Quantidade de bota-fora (m³) =</t>
  </si>
  <si>
    <t>Total de cortina de contenção (m) =</t>
  </si>
  <si>
    <t>Quant. de árvore com diâmetro de tronco maior ou igual a 0,40m e menor que 0,60m casa 1 (und) =</t>
  </si>
  <si>
    <t>Quant. de árvore com diâmetro de tronco maior ou igual a 0,40m e menor que 0,60m casa 2 (und) =</t>
  </si>
  <si>
    <t>Total de demolição à medir (m³) =</t>
  </si>
  <si>
    <t>Saldo de medição para aditivo  (m³) =</t>
  </si>
  <si>
    <t>Quantidade de bota-fora para aditivo (m³) =</t>
  </si>
  <si>
    <t>Utilizando essas duas porcentagens como fonte na composição principal, apresentou-se então uma porcentagem final de 58,22% o qual foi medido 30% na medição 01. Para medição 02 iremos utilizar a porcentagem de 14%.</t>
  </si>
  <si>
    <t>MEDIÇÃO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</si>
</sst>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0000"/>
  </numFmts>
  <fonts count="19" x14ac:knownFonts="1">
    <font>
      <sz val="11"/>
      <name val="Arial"/>
      <family val="1"/>
    </font>
    <font>
      <sz val="11"/>
      <name val="Arial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20"/>
      <name val="Arial Narrow"/>
      <family val="2"/>
    </font>
    <font>
      <sz val="12"/>
      <color indexed="8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indexed="64"/>
      </right>
      <top style="thin">
        <color indexed="64"/>
      </top>
      <bottom style="thin">
        <color rgb="FFCCCCCC"/>
      </bottom>
      <diagonal/>
    </border>
    <border>
      <left style="thin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ck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/>
  </cellStyleXfs>
  <cellXfs count="228">
    <xf numFmtId="0" fontId="0" fillId="0" borderId="0" xfId="0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2" fillId="0" borderId="0" xfId="0" applyFont="1"/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3" fontId="7" fillId="0" borderId="1" xfId="0" applyNumberFormat="1" applyFont="1" applyBorder="1" applyAlignment="1">
      <alignment horizontal="right" vertical="center" wrapText="1"/>
    </xf>
    <xf numFmtId="43" fontId="6" fillId="3" borderId="1" xfId="0" applyNumberFormat="1" applyFont="1" applyFill="1" applyBorder="1" applyAlignment="1">
      <alignment horizontal="right" vertical="center" wrapText="1"/>
    </xf>
    <xf numFmtId="43" fontId="6" fillId="3" borderId="1" xfId="0" applyNumberFormat="1" applyFont="1" applyFill="1" applyBorder="1" applyAlignment="1">
      <alignment horizontal="left" vertical="center" wrapText="1"/>
    </xf>
    <xf numFmtId="44" fontId="7" fillId="0" borderId="1" xfId="0" applyNumberFormat="1" applyFont="1" applyBorder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right" vertical="center" wrapText="1"/>
    </xf>
    <xf numFmtId="4" fontId="6" fillId="3" borderId="3" xfId="0" applyNumberFormat="1" applyFont="1" applyFill="1" applyBorder="1" applyAlignment="1">
      <alignment horizontal="right" vertical="center" wrapText="1"/>
    </xf>
    <xf numFmtId="43" fontId="6" fillId="3" borderId="3" xfId="0" applyNumberFormat="1" applyFont="1" applyFill="1" applyBorder="1" applyAlignment="1">
      <alignment horizontal="left" vertical="center" wrapText="1"/>
    </xf>
    <xf numFmtId="43" fontId="6" fillId="3" borderId="3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0" borderId="0" xfId="2" applyAlignment="1">
      <alignment horizontal="left" vertical="top"/>
    </xf>
    <xf numFmtId="0" fontId="13" fillId="0" borderId="0" xfId="2" applyAlignment="1">
      <alignment horizontal="left" vertical="center"/>
    </xf>
    <xf numFmtId="2" fontId="7" fillId="0" borderId="1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top"/>
    </xf>
    <xf numFmtId="0" fontId="7" fillId="0" borderId="0" xfId="2" applyFont="1" applyAlignment="1">
      <alignment horizontal="left" vertical="top"/>
    </xf>
    <xf numFmtId="0" fontId="6" fillId="7" borderId="2" xfId="2" applyFont="1" applyFill="1" applyBorder="1" applyAlignment="1">
      <alignment horizontal="center" vertical="center"/>
    </xf>
    <xf numFmtId="0" fontId="7" fillId="0" borderId="15" xfId="2" applyFont="1" applyBorder="1" applyAlignment="1">
      <alignment horizontal="right" vertical="top"/>
    </xf>
    <xf numFmtId="0" fontId="7" fillId="0" borderId="16" xfId="2" applyFont="1" applyBorder="1" applyAlignment="1">
      <alignment horizontal="center" vertical="top"/>
    </xf>
    <xf numFmtId="0" fontId="7" fillId="0" borderId="18" xfId="2" applyFont="1" applyBorder="1" applyAlignment="1">
      <alignment vertical="top"/>
    </xf>
    <xf numFmtId="0" fontId="7" fillId="0" borderId="19" xfId="2" applyFont="1" applyBorder="1" applyAlignment="1">
      <alignment horizontal="center" vertical="top"/>
    </xf>
    <xf numFmtId="0" fontId="7" fillId="0" borderId="20" xfId="2" applyFont="1" applyBorder="1" applyAlignment="1">
      <alignment horizontal="center" vertical="top"/>
    </xf>
    <xf numFmtId="0" fontId="7" fillId="0" borderId="21" xfId="2" applyFont="1" applyBorder="1" applyAlignment="1">
      <alignment horizontal="left" vertical="top"/>
    </xf>
    <xf numFmtId="0" fontId="7" fillId="0" borderId="15" xfId="2" applyFont="1" applyBorder="1" applyAlignment="1">
      <alignment horizontal="center" vertical="top"/>
    </xf>
    <xf numFmtId="0" fontId="7" fillId="0" borderId="16" xfId="2" applyFont="1" applyBorder="1" applyAlignment="1">
      <alignment horizontal="left" vertical="top"/>
    </xf>
    <xf numFmtId="0" fontId="7" fillId="0" borderId="16" xfId="2" applyFont="1" applyBorder="1" applyAlignment="1">
      <alignment horizontal="left" vertical="center"/>
    </xf>
    <xf numFmtId="0" fontId="7" fillId="0" borderId="15" xfId="2" applyFont="1" applyBorder="1" applyAlignment="1">
      <alignment horizontal="left" vertical="top"/>
    </xf>
    <xf numFmtId="0" fontId="7" fillId="0" borderId="24" xfId="2" applyFont="1" applyBorder="1" applyAlignment="1">
      <alignment horizontal="right" vertical="top"/>
    </xf>
    <xf numFmtId="0" fontId="7" fillId="0" borderId="25" xfId="2" applyFont="1" applyBorder="1" applyAlignment="1">
      <alignment horizontal="right" vertical="top"/>
    </xf>
    <xf numFmtId="0" fontId="7" fillId="0" borderId="25" xfId="2" applyFont="1" applyBorder="1" applyAlignment="1">
      <alignment horizontal="center" vertical="top"/>
    </xf>
    <xf numFmtId="0" fontId="7" fillId="0" borderId="26" xfId="2" applyFont="1" applyBorder="1" applyAlignment="1">
      <alignment horizontal="center" vertical="top"/>
    </xf>
    <xf numFmtId="0" fontId="0" fillId="0" borderId="0" xfId="0" applyAlignment="1">
      <alignment vertical="center"/>
    </xf>
    <xf numFmtId="0" fontId="17" fillId="8" borderId="1" xfId="0" applyFont="1" applyFill="1" applyBorder="1" applyAlignment="1">
      <alignment horizontal="center" vertical="center" wrapText="1"/>
    </xf>
    <xf numFmtId="164" fontId="17" fillId="8" borderId="1" xfId="0" applyNumberFormat="1" applyFont="1" applyFill="1" applyBorder="1" applyAlignment="1">
      <alignment horizontal="right" vertical="center" wrapText="1"/>
    </xf>
    <xf numFmtId="4" fontId="17" fillId="8" borderId="1" xfId="0" applyNumberFormat="1" applyFont="1" applyFill="1" applyBorder="1" applyAlignment="1">
      <alignment horizontal="right" vertical="center" wrapText="1"/>
    </xf>
    <xf numFmtId="0" fontId="18" fillId="9" borderId="1" xfId="0" applyFont="1" applyFill="1" applyBorder="1" applyAlignment="1">
      <alignment horizontal="center" vertical="center" wrapText="1"/>
    </xf>
    <xf numFmtId="164" fontId="18" fillId="9" borderId="1" xfId="0" applyNumberFormat="1" applyFont="1" applyFill="1" applyBorder="1" applyAlignment="1">
      <alignment horizontal="right" vertical="center" wrapText="1"/>
    </xf>
    <xf numFmtId="4" fontId="18" fillId="9" borderId="1" xfId="0" applyNumberFormat="1" applyFont="1" applyFill="1" applyBorder="1" applyAlignment="1">
      <alignment horizontal="right" vertical="center" wrapText="1"/>
    </xf>
    <xf numFmtId="0" fontId="18" fillId="10" borderId="1" xfId="0" applyFont="1" applyFill="1" applyBorder="1" applyAlignment="1">
      <alignment horizontal="center" vertical="center" wrapText="1"/>
    </xf>
    <xf numFmtId="164" fontId="18" fillId="10" borderId="1" xfId="0" applyNumberFormat="1" applyFont="1" applyFill="1" applyBorder="1" applyAlignment="1">
      <alignment horizontal="right" vertical="center" wrapText="1"/>
    </xf>
    <xf numFmtId="4" fontId="18" fillId="10" borderId="1" xfId="0" applyNumberFormat="1" applyFont="1" applyFill="1" applyBorder="1" applyAlignment="1">
      <alignment horizontal="right" vertical="center" wrapText="1"/>
    </xf>
    <xf numFmtId="0" fontId="7" fillId="0" borderId="20" xfId="2" applyFont="1" applyBorder="1" applyAlignment="1">
      <alignment horizontal="left" vertical="top"/>
    </xf>
    <xf numFmtId="0" fontId="16" fillId="2" borderId="27" xfId="0" applyFont="1" applyFill="1" applyBorder="1" applyAlignment="1">
      <alignment horizontal="left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right" vertical="center" wrapText="1"/>
    </xf>
    <xf numFmtId="0" fontId="16" fillId="2" borderId="29" xfId="0" applyFont="1" applyFill="1" applyBorder="1" applyAlignment="1">
      <alignment horizontal="right" vertical="center" wrapText="1"/>
    </xf>
    <xf numFmtId="0" fontId="17" fillId="8" borderId="30" xfId="0" applyFont="1" applyFill="1" applyBorder="1" applyAlignment="1">
      <alignment horizontal="left" vertical="center" wrapText="1"/>
    </xf>
    <xf numFmtId="4" fontId="17" fillId="8" borderId="31" xfId="0" applyNumberFormat="1" applyFont="1" applyFill="1" applyBorder="1" applyAlignment="1">
      <alignment horizontal="right" vertical="center" wrapText="1"/>
    </xf>
    <xf numFmtId="0" fontId="18" fillId="9" borderId="30" xfId="0" applyFont="1" applyFill="1" applyBorder="1" applyAlignment="1">
      <alignment horizontal="left" vertical="center" wrapText="1"/>
    </xf>
    <xf numFmtId="4" fontId="18" fillId="9" borderId="31" xfId="0" applyNumberFormat="1" applyFont="1" applyFill="1" applyBorder="1" applyAlignment="1">
      <alignment horizontal="right" vertical="center" wrapText="1"/>
    </xf>
    <xf numFmtId="0" fontId="18" fillId="2" borderId="15" xfId="0" applyFont="1" applyFill="1" applyBorder="1" applyAlignment="1">
      <alignment horizontal="right" vertical="center" wrapText="1"/>
    </xf>
    <xf numFmtId="4" fontId="18" fillId="2" borderId="16" xfId="0" applyNumberFormat="1" applyFont="1" applyFill="1" applyBorder="1" applyAlignment="1">
      <alignment horizontal="right" vertical="center" wrapText="1"/>
    </xf>
    <xf numFmtId="0" fontId="18" fillId="2" borderId="24" xfId="0" applyFont="1" applyFill="1" applyBorder="1" applyAlignment="1">
      <alignment horizontal="right" vertical="center" wrapText="1"/>
    </xf>
    <xf numFmtId="0" fontId="18" fillId="2" borderId="25" xfId="0" applyFont="1" applyFill="1" applyBorder="1" applyAlignment="1">
      <alignment horizontal="center" vertical="center" wrapText="1"/>
    </xf>
    <xf numFmtId="4" fontId="18" fillId="2" borderId="25" xfId="0" applyNumberFormat="1" applyFont="1" applyFill="1" applyBorder="1" applyAlignment="1">
      <alignment horizontal="right" vertical="center" wrapText="1"/>
    </xf>
    <xf numFmtId="4" fontId="18" fillId="2" borderId="26" xfId="0" applyNumberFormat="1" applyFont="1" applyFill="1" applyBorder="1" applyAlignment="1">
      <alignment horizontal="right" vertical="center" wrapText="1"/>
    </xf>
    <xf numFmtId="0" fontId="18" fillId="10" borderId="30" xfId="0" applyFont="1" applyFill="1" applyBorder="1" applyAlignment="1">
      <alignment horizontal="left" vertical="center" wrapText="1"/>
    </xf>
    <xf numFmtId="4" fontId="18" fillId="10" borderId="31" xfId="0" applyNumberFormat="1" applyFont="1" applyFill="1" applyBorder="1" applyAlignment="1">
      <alignment horizontal="right" vertical="center" wrapText="1"/>
    </xf>
    <xf numFmtId="0" fontId="18" fillId="2" borderId="25" xfId="0" applyFont="1" applyFill="1" applyBorder="1" applyAlignment="1">
      <alignment horizontal="right" vertical="center" wrapText="1"/>
    </xf>
    <xf numFmtId="0" fontId="18" fillId="10" borderId="1" xfId="0" applyFont="1" applyFill="1" applyBorder="1" applyAlignment="1">
      <alignment horizontal="left"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left" vertical="center" wrapText="1"/>
    </xf>
    <xf numFmtId="10" fontId="0" fillId="0" borderId="0" xfId="1" applyNumberFormat="1" applyFont="1" applyAlignment="1">
      <alignment vertical="center"/>
    </xf>
    <xf numFmtId="10" fontId="0" fillId="0" borderId="0" xfId="0" applyNumberFormat="1" applyAlignment="1">
      <alignment vertical="center"/>
    </xf>
    <xf numFmtId="10" fontId="0" fillId="11" borderId="0" xfId="1" applyNumberFormat="1" applyFont="1" applyFill="1" applyAlignment="1">
      <alignment vertical="center"/>
    </xf>
    <xf numFmtId="4" fontId="18" fillId="11" borderId="25" xfId="0" applyNumberFormat="1" applyFont="1" applyFill="1" applyBorder="1" applyAlignment="1">
      <alignment horizontal="right" vertical="center" wrapText="1"/>
    </xf>
    <xf numFmtId="164" fontId="18" fillId="11" borderId="1" xfId="0" applyNumberFormat="1" applyFont="1" applyFill="1" applyBorder="1" applyAlignment="1">
      <alignment horizontal="right" vertical="center" wrapText="1"/>
    </xf>
    <xf numFmtId="0" fontId="14" fillId="0" borderId="15" xfId="2" applyFont="1" applyBorder="1" applyAlignment="1">
      <alignment vertical="center"/>
    </xf>
    <xf numFmtId="0" fontId="14" fillId="0" borderId="0" xfId="2" applyFont="1" applyAlignment="1">
      <alignment vertical="center"/>
    </xf>
    <xf numFmtId="4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right" vertical="top"/>
    </xf>
    <xf numFmtId="0" fontId="13" fillId="0" borderId="20" xfId="2" applyBorder="1" applyAlignment="1">
      <alignment horizontal="left" vertical="top"/>
    </xf>
    <xf numFmtId="0" fontId="13" fillId="0" borderId="21" xfId="2" applyBorder="1" applyAlignment="1">
      <alignment horizontal="left" vertical="top"/>
    </xf>
    <xf numFmtId="0" fontId="13" fillId="0" borderId="16" xfId="2" applyBorder="1" applyAlignment="1">
      <alignment horizontal="left" vertical="top"/>
    </xf>
    <xf numFmtId="0" fontId="7" fillId="0" borderId="0" xfId="2" applyFont="1" applyAlignment="1">
      <alignment horizontal="left" vertical="center"/>
    </xf>
    <xf numFmtId="0" fontId="0" fillId="0" borderId="15" xfId="0" applyBorder="1"/>
    <xf numFmtId="0" fontId="0" fillId="0" borderId="16" xfId="0" applyBorder="1"/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right" vertical="center" wrapText="1"/>
    </xf>
    <xf numFmtId="4" fontId="18" fillId="2" borderId="0" xfId="0" applyNumberFormat="1" applyFont="1" applyFill="1" applyAlignment="1">
      <alignment horizontal="right" vertical="center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vertical="top"/>
    </xf>
    <xf numFmtId="0" fontId="7" fillId="0" borderId="33" xfId="2" applyFont="1" applyBorder="1" applyAlignment="1">
      <alignment vertical="top"/>
    </xf>
    <xf numFmtId="43" fontId="7" fillId="0" borderId="7" xfId="2" applyNumberFormat="1" applyFont="1" applyBorder="1" applyAlignment="1">
      <alignment vertical="top"/>
    </xf>
    <xf numFmtId="43" fontId="7" fillId="0" borderId="34" xfId="2" applyNumberFormat="1" applyFont="1" applyBorder="1" applyAlignment="1">
      <alignment vertical="top"/>
    </xf>
    <xf numFmtId="43" fontId="7" fillId="0" borderId="0" xfId="2" applyNumberFormat="1" applyFont="1" applyAlignment="1">
      <alignment vertical="top"/>
    </xf>
    <xf numFmtId="0" fontId="7" fillId="0" borderId="15" xfId="2" applyFont="1" applyBorder="1" applyAlignment="1">
      <alignment horizontal="left" vertical="center"/>
    </xf>
    <xf numFmtId="2" fontId="7" fillId="0" borderId="32" xfId="2" applyNumberFormat="1" applyFont="1" applyBorder="1" applyAlignment="1">
      <alignment vertical="top"/>
    </xf>
    <xf numFmtId="43" fontId="7" fillId="0" borderId="7" xfId="2" applyNumberFormat="1" applyFont="1" applyBorder="1" applyAlignment="1">
      <alignment vertical="center"/>
    </xf>
    <xf numFmtId="43" fontId="7" fillId="0" borderId="12" xfId="2" applyNumberFormat="1" applyFont="1" applyBorder="1" applyAlignment="1">
      <alignment vertical="center"/>
    </xf>
    <xf numFmtId="0" fontId="7" fillId="0" borderId="11" xfId="2" applyFont="1" applyBorder="1" applyAlignment="1">
      <alignment horizontal="center" vertical="top" wrapText="1"/>
    </xf>
    <xf numFmtId="43" fontId="7" fillId="0" borderId="0" xfId="2" applyNumberFormat="1" applyFont="1" applyAlignment="1">
      <alignment horizontal="left" vertical="center"/>
    </xf>
    <xf numFmtId="0" fontId="17" fillId="8" borderId="36" xfId="0" applyFont="1" applyFill="1" applyBorder="1" applyAlignment="1">
      <alignment horizontal="left" vertical="center" wrapText="1"/>
    </xf>
    <xf numFmtId="0" fontId="17" fillId="8" borderId="3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 vertical="center" wrapText="1"/>
    </xf>
    <xf numFmtId="9" fontId="0" fillId="0" borderId="0" xfId="1" applyFont="1" applyAlignment="1">
      <alignment vertical="center"/>
    </xf>
    <xf numFmtId="2" fontId="7" fillId="0" borderId="11" xfId="2" applyNumberFormat="1" applyFont="1" applyBorder="1" applyAlignment="1">
      <alignment horizontal="right" vertical="top" wrapText="1"/>
    </xf>
    <xf numFmtId="1" fontId="6" fillId="12" borderId="2" xfId="2" applyNumberFormat="1" applyFont="1" applyFill="1" applyBorder="1" applyAlignment="1">
      <alignment horizontal="center" vertical="center" shrinkToFit="1"/>
    </xf>
    <xf numFmtId="43" fontId="7" fillId="0" borderId="7" xfId="2" applyNumberFormat="1" applyFont="1" applyBorder="1" applyAlignment="1">
      <alignment horizontal="left" vertical="center"/>
    </xf>
    <xf numFmtId="2" fontId="7" fillId="0" borderId="35" xfId="2" applyNumberFormat="1" applyFont="1" applyBorder="1" applyAlignment="1">
      <alignment horizontal="center" vertical="center"/>
    </xf>
    <xf numFmtId="2" fontId="7" fillId="0" borderId="18" xfId="2" applyNumberFormat="1" applyFont="1" applyBorder="1" applyAlignment="1">
      <alignment horizontal="center" vertical="top"/>
    </xf>
    <xf numFmtId="2" fontId="7" fillId="0" borderId="32" xfId="2" applyNumberFormat="1" applyFont="1" applyBorder="1" applyAlignment="1">
      <alignment horizontal="center" vertical="center"/>
    </xf>
    <xf numFmtId="2" fontId="6" fillId="0" borderId="2" xfId="2" applyNumberFormat="1" applyFont="1" applyBorder="1" applyAlignment="1">
      <alignment horizontal="center" vertical="center"/>
    </xf>
    <xf numFmtId="0" fontId="6" fillId="0" borderId="37" xfId="2" applyFont="1" applyBorder="1" applyAlignment="1">
      <alignment horizontal="right" vertical="top"/>
    </xf>
    <xf numFmtId="0" fontId="6" fillId="0" borderId="38" xfId="2" applyFont="1" applyBorder="1" applyAlignment="1">
      <alignment horizontal="right" vertical="top"/>
    </xf>
    <xf numFmtId="2" fontId="6" fillId="0" borderId="39" xfId="2" applyNumberFormat="1" applyFont="1" applyBorder="1" applyAlignment="1">
      <alignment horizontal="center" vertical="center"/>
    </xf>
    <xf numFmtId="0" fontId="7" fillId="0" borderId="25" xfId="2" applyFont="1" applyBorder="1" applyAlignment="1">
      <alignment vertical="top"/>
    </xf>
    <xf numFmtId="0" fontId="7" fillId="0" borderId="26" xfId="2" applyFont="1" applyBorder="1" applyAlignment="1">
      <alignment vertical="top"/>
    </xf>
    <xf numFmtId="0" fontId="7" fillId="0" borderId="32" xfId="2" applyFont="1" applyBorder="1" applyAlignment="1">
      <alignment vertical="top"/>
    </xf>
    <xf numFmtId="43" fontId="7" fillId="0" borderId="34" xfId="2" applyNumberFormat="1" applyFont="1" applyBorder="1" applyAlignment="1">
      <alignment vertical="center"/>
    </xf>
    <xf numFmtId="43" fontId="7" fillId="0" borderId="35" xfId="2" applyNumberFormat="1" applyFont="1" applyBorder="1" applyAlignment="1">
      <alignment vertical="center"/>
    </xf>
    <xf numFmtId="2" fontId="6" fillId="0" borderId="2" xfId="2" applyNumberFormat="1" applyFont="1" applyBorder="1" applyAlignment="1">
      <alignment vertical="center"/>
    </xf>
    <xf numFmtId="9" fontId="7" fillId="0" borderId="35" xfId="2" applyNumberFormat="1" applyFont="1" applyBorder="1" applyAlignment="1">
      <alignment vertical="center"/>
    </xf>
    <xf numFmtId="43" fontId="7" fillId="0" borderId="18" xfId="2" applyNumberFormat="1" applyFont="1" applyBorder="1" applyAlignment="1">
      <alignment vertical="top"/>
    </xf>
    <xf numFmtId="43" fontId="7" fillId="0" borderId="18" xfId="2" applyNumberFormat="1" applyFont="1" applyBorder="1" applyAlignment="1">
      <alignment vertical="center"/>
    </xf>
    <xf numFmtId="43" fontId="7" fillId="0" borderId="32" xfId="2" applyNumberFormat="1" applyFont="1" applyBorder="1" applyAlignment="1">
      <alignment vertical="center"/>
    </xf>
    <xf numFmtId="43" fontId="6" fillId="0" borderId="2" xfId="2" applyNumberFormat="1" applyFont="1" applyBorder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44" fontId="10" fillId="0" borderId="5" xfId="0" applyNumberFormat="1" applyFont="1" applyBorder="1" applyAlignment="1">
      <alignment horizontal="center" vertical="center"/>
    </xf>
    <xf numFmtId="44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44" fontId="10" fillId="0" borderId="9" xfId="0" applyNumberFormat="1" applyFont="1" applyBorder="1" applyAlignment="1">
      <alignment horizontal="center" vertical="center"/>
    </xf>
    <xf numFmtId="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4" fontId="4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7" fillId="0" borderId="4" xfId="2" applyFont="1" applyBorder="1" applyAlignment="1">
      <alignment horizontal="right" vertical="top" wrapText="1"/>
    </xf>
    <xf numFmtId="0" fontId="7" fillId="0" borderId="5" xfId="2" applyFont="1" applyBorder="1" applyAlignment="1">
      <alignment horizontal="right" vertical="top" wrapText="1"/>
    </xf>
    <xf numFmtId="0" fontId="7" fillId="0" borderId="33" xfId="2" applyFont="1" applyBorder="1" applyAlignment="1">
      <alignment horizontal="right" vertical="center"/>
    </xf>
    <xf numFmtId="0" fontId="7" fillId="0" borderId="34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7" fillId="0" borderId="6" xfId="2" applyFont="1" applyBorder="1" applyAlignment="1">
      <alignment horizontal="left" vertical="center"/>
    </xf>
    <xf numFmtId="0" fontId="7" fillId="0" borderId="33" xfId="2" applyFont="1" applyBorder="1" applyAlignment="1">
      <alignment horizontal="left" vertical="center"/>
    </xf>
    <xf numFmtId="43" fontId="7" fillId="0" borderId="7" xfId="2" applyNumberFormat="1" applyFont="1" applyBorder="1" applyAlignment="1">
      <alignment horizontal="left" vertical="center"/>
    </xf>
    <xf numFmtId="0" fontId="6" fillId="0" borderId="2" xfId="2" applyFont="1" applyBorder="1" applyAlignment="1">
      <alignment horizontal="right" vertical="top"/>
    </xf>
    <xf numFmtId="0" fontId="4" fillId="12" borderId="2" xfId="2" applyFont="1" applyFill="1" applyBorder="1" applyAlignment="1">
      <alignment horizontal="left" vertical="center" wrapText="1"/>
    </xf>
    <xf numFmtId="2" fontId="6" fillId="0" borderId="2" xfId="2" applyNumberFormat="1" applyFont="1" applyBorder="1" applyAlignment="1">
      <alignment horizontal="right" vertical="center"/>
    </xf>
    <xf numFmtId="0" fontId="6" fillId="7" borderId="2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right" vertical="top"/>
    </xf>
    <xf numFmtId="0" fontId="7" fillId="0" borderId="5" xfId="2" applyFont="1" applyBorder="1" applyAlignment="1">
      <alignment horizontal="right" vertical="top"/>
    </xf>
    <xf numFmtId="0" fontId="7" fillId="0" borderId="17" xfId="2" applyFont="1" applyBorder="1" applyAlignment="1">
      <alignment horizontal="right" vertical="top"/>
    </xf>
    <xf numFmtId="0" fontId="7" fillId="0" borderId="18" xfId="2" applyFont="1" applyBorder="1" applyAlignment="1">
      <alignment horizontal="right" vertical="top"/>
    </xf>
    <xf numFmtId="0" fontId="7" fillId="0" borderId="17" xfId="2" applyFont="1" applyBorder="1" applyAlignment="1">
      <alignment horizontal="left" vertical="top"/>
    </xf>
    <xf numFmtId="0" fontId="7" fillId="0" borderId="18" xfId="2" applyFont="1" applyBorder="1" applyAlignment="1">
      <alignment horizontal="left" vertical="top"/>
    </xf>
    <xf numFmtId="0" fontId="7" fillId="0" borderId="15" xfId="2" applyFont="1" applyBorder="1" applyAlignment="1">
      <alignment horizontal="right" vertical="top"/>
    </xf>
    <xf numFmtId="0" fontId="7" fillId="0" borderId="0" xfId="2" applyFont="1" applyAlignment="1">
      <alignment horizontal="right" vertical="top"/>
    </xf>
    <xf numFmtId="0" fontId="7" fillId="0" borderId="5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43" fontId="7" fillId="0" borderId="7" xfId="2" applyNumberFormat="1" applyFont="1" applyBorder="1" applyAlignment="1">
      <alignment horizontal="center" vertical="center"/>
    </xf>
    <xf numFmtId="43" fontId="7" fillId="0" borderId="12" xfId="2" applyNumberFormat="1" applyFont="1" applyBorder="1" applyAlignment="1">
      <alignment horizontal="center" vertical="center"/>
    </xf>
    <xf numFmtId="0" fontId="7" fillId="0" borderId="17" xfId="2" applyFont="1" applyBorder="1" applyAlignment="1">
      <alignment horizontal="left" vertical="center"/>
    </xf>
    <xf numFmtId="0" fontId="7" fillId="0" borderId="15" xfId="2" applyFont="1" applyBorder="1" applyAlignment="1">
      <alignment horizontal="left" vertical="center"/>
    </xf>
    <xf numFmtId="0" fontId="7" fillId="0" borderId="17" xfId="2" applyFont="1" applyBorder="1" applyAlignment="1">
      <alignment horizontal="right" vertical="top" wrapText="1"/>
    </xf>
    <xf numFmtId="0" fontId="7" fillId="0" borderId="18" xfId="2" applyFont="1" applyBorder="1" applyAlignment="1">
      <alignment horizontal="right" vertical="top" wrapText="1"/>
    </xf>
    <xf numFmtId="0" fontId="7" fillId="0" borderId="4" xfId="2" applyFont="1" applyBorder="1" applyAlignment="1">
      <alignment horizontal="center" vertical="top" wrapText="1"/>
    </xf>
    <xf numFmtId="43" fontId="7" fillId="0" borderId="34" xfId="2" applyNumberFormat="1" applyFont="1" applyBorder="1" applyAlignment="1">
      <alignment horizontal="center" vertical="center"/>
    </xf>
    <xf numFmtId="43" fontId="7" fillId="0" borderId="35" xfId="2" applyNumberFormat="1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top"/>
    </xf>
    <xf numFmtId="0" fontId="7" fillId="0" borderId="25" xfId="2" applyFont="1" applyBorder="1" applyAlignment="1">
      <alignment horizontal="center" vertical="top"/>
    </xf>
    <xf numFmtId="0" fontId="15" fillId="6" borderId="22" xfId="2" applyFont="1" applyFill="1" applyBorder="1" applyAlignment="1">
      <alignment horizontal="center" vertical="center" wrapText="1"/>
    </xf>
    <xf numFmtId="0" fontId="15" fillId="6" borderId="14" xfId="2" applyFont="1" applyFill="1" applyBorder="1" applyAlignment="1">
      <alignment horizontal="center" vertical="center" wrapText="1"/>
    </xf>
    <xf numFmtId="0" fontId="15" fillId="6" borderId="23" xfId="2" applyFont="1" applyFill="1" applyBorder="1" applyAlignment="1">
      <alignment horizontal="center" vertical="center" wrapText="1"/>
    </xf>
    <xf numFmtId="2" fontId="6" fillId="0" borderId="2" xfId="2" applyNumberFormat="1" applyFont="1" applyBorder="1" applyAlignment="1">
      <alignment horizontal="center" vertical="top"/>
    </xf>
    <xf numFmtId="0" fontId="7" fillId="0" borderId="19" xfId="2" applyFont="1" applyBorder="1" applyAlignment="1">
      <alignment horizontal="left" vertical="center" wrapText="1"/>
    </xf>
    <xf numFmtId="0" fontId="7" fillId="0" borderId="20" xfId="2" applyFont="1" applyBorder="1" applyAlignment="1">
      <alignment horizontal="left" vertical="center" wrapText="1"/>
    </xf>
    <xf numFmtId="0" fontId="7" fillId="0" borderId="21" xfId="2" applyFont="1" applyBorder="1" applyAlignment="1">
      <alignment horizontal="left" vertical="center" wrapText="1"/>
    </xf>
    <xf numFmtId="0" fontId="7" fillId="0" borderId="15" xfId="2" applyFont="1" applyBorder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7" fillId="0" borderId="16" xfId="2" applyFont="1" applyBorder="1" applyAlignment="1">
      <alignment horizontal="left" vertical="center" wrapText="1"/>
    </xf>
    <xf numFmtId="0" fontId="7" fillId="0" borderId="17" xfId="2" applyFont="1" applyBorder="1" applyAlignment="1">
      <alignment horizontal="left" vertical="center" wrapText="1"/>
    </xf>
    <xf numFmtId="0" fontId="7" fillId="0" borderId="18" xfId="2" applyFont="1" applyBorder="1" applyAlignment="1">
      <alignment horizontal="left" vertical="center" wrapText="1"/>
    </xf>
    <xf numFmtId="0" fontId="7" fillId="0" borderId="32" xfId="2" applyFont="1" applyBorder="1" applyAlignment="1">
      <alignment horizontal="left" vertical="center" wrapText="1"/>
    </xf>
    <xf numFmtId="0" fontId="7" fillId="0" borderId="17" xfId="2" applyFont="1" applyBorder="1" applyAlignment="1">
      <alignment horizontal="center" vertical="top"/>
    </xf>
    <xf numFmtId="0" fontId="7" fillId="0" borderId="18" xfId="2" applyFont="1" applyBorder="1" applyAlignment="1">
      <alignment horizontal="center" vertical="top"/>
    </xf>
    <xf numFmtId="0" fontId="18" fillId="9" borderId="1" xfId="0" applyFont="1" applyFill="1" applyBorder="1" applyAlignment="1">
      <alignment horizontal="left" vertical="center" wrapText="1"/>
    </xf>
    <xf numFmtId="0" fontId="18" fillId="10" borderId="1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righ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8" fillId="2" borderId="25" xfId="0" applyFont="1" applyFill="1" applyBorder="1" applyAlignment="1">
      <alignment horizontal="right" vertical="center" wrapText="1"/>
    </xf>
    <xf numFmtId="0" fontId="16" fillId="2" borderId="28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250031</xdr:colOff>
      <xdr:row>0</xdr:row>
      <xdr:rowOff>83343</xdr:rowOff>
    </xdr:from>
    <xdr:to>
      <xdr:col>1</xdr:col>
      <xdr:colOff>1964530</xdr:colOff>
      <xdr:row>1</xdr:row>
      <xdr:rowOff>912398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A93750-311E-4C41-9B72-D2E07DFBDB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44" t="25413" r="78657" b="65488"/>
        <a:stretch/>
      </xdr:blipFill>
      <xdr:spPr bwMode="auto">
        <a:xfrm>
          <a:off x="250031" y="83343"/>
          <a:ext cx="2774155" cy="1019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140368</xdr:colOff>
      <xdr:row>0</xdr:row>
      <xdr:rowOff>70184</xdr:rowOff>
    </xdr:from>
    <xdr:to>
      <xdr:col>5</xdr:col>
      <xdr:colOff>1016000</xdr:colOff>
      <xdr:row>4</xdr:row>
      <xdr:rowOff>21167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68" y="70184"/>
          <a:ext cx="6791715" cy="585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140368</xdr:colOff>
      <xdr:row>0</xdr:row>
      <xdr:rowOff>70184</xdr:rowOff>
    </xdr:from>
    <xdr:to>
      <xdr:col>4</xdr:col>
      <xdr:colOff>247650</xdr:colOff>
      <xdr:row>3</xdr:row>
      <xdr:rowOff>43113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68" y="70184"/>
          <a:ext cx="6784307" cy="5158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GridLines="0" tabSelected="1" showOutlineSymbols="0" showWhiteSpace="0" view="pageBreakPreview" topLeftCell="B31" zoomScale="80" zoomScaleNormal="100" zoomScaleSheetLayoutView="80" workbookViewId="0">
      <selection activeCell="J12" sqref="J12"/>
    </sheetView>
  </sheetViews>
  <sheetFormatPr defaultColWidth="8.875" defaultRowHeight="14.25" x14ac:dyDescent="0.2"/>
  <cols>
    <col min="1" max="1" width="13.875" style="2" customWidth="1"/>
    <col min="2" max="2" width="60" style="2" bestFit="1" customWidth="1"/>
    <col min="3" max="3" width="6.625" style="2" customWidth="1"/>
    <col min="4" max="4" width="10.375" style="2" customWidth="1"/>
    <col min="5" max="5" width="13" style="2" hidden="1" customWidth="1"/>
    <col min="6" max="6" width="13" style="2" bestFit="1" customWidth="1"/>
    <col min="7" max="7" width="13.25" style="2" customWidth="1"/>
    <col min="8" max="8" width="11.75" style="2" customWidth="1"/>
    <col min="9" max="9" width="10" style="2" customWidth="1"/>
    <col min="10" max="10" width="13" style="2" customWidth="1"/>
    <col min="11" max="11" width="12" style="2" customWidth="1"/>
    <col min="12" max="12" width="11.875" style="2" customWidth="1"/>
    <col min="13" max="13" width="12.625" style="2" customWidth="1"/>
    <col min="14" max="16384" width="8.875" style="2"/>
  </cols>
  <sheetData>
    <row r="1" spans="1:13" ht="15" customHeight="1" x14ac:dyDescent="0.2">
      <c r="A1" s="160"/>
      <c r="B1" s="1"/>
      <c r="C1" s="161"/>
      <c r="D1" s="161"/>
      <c r="E1" s="161"/>
      <c r="F1" s="161"/>
      <c r="G1" s="1"/>
      <c r="H1" s="1"/>
      <c r="I1" s="1"/>
      <c r="J1" s="1"/>
      <c r="K1" s="1"/>
      <c r="L1" s="1"/>
      <c r="M1" s="1"/>
    </row>
    <row r="2" spans="1:13" ht="80.099999999999994" customHeight="1" x14ac:dyDescent="0.2">
      <c r="A2" s="160"/>
      <c r="B2" s="3"/>
      <c r="C2" s="162"/>
      <c r="D2" s="162"/>
      <c r="E2" s="163"/>
      <c r="F2" s="163"/>
      <c r="G2" s="3"/>
      <c r="H2" s="3"/>
      <c r="I2" s="3"/>
      <c r="J2" s="3"/>
      <c r="K2" s="3"/>
      <c r="L2" s="3"/>
      <c r="M2" s="3"/>
    </row>
    <row r="3" spans="1:13" s="4" customFormat="1" ht="18" customHeight="1" x14ac:dyDescent="0.2">
      <c r="A3" s="164" t="s">
        <v>81</v>
      </c>
      <c r="B3" s="165"/>
      <c r="C3" s="165"/>
      <c r="D3" s="165"/>
      <c r="E3" s="165"/>
      <c r="F3" s="165"/>
      <c r="G3" s="166"/>
      <c r="H3" s="140" t="s">
        <v>76</v>
      </c>
      <c r="I3" s="141"/>
      <c r="J3" s="141"/>
      <c r="K3" s="142">
        <v>19889930.050000001</v>
      </c>
      <c r="L3" s="142"/>
      <c r="M3" s="142"/>
    </row>
    <row r="4" spans="1:13" s="4" customFormat="1" ht="18.75" customHeight="1" x14ac:dyDescent="0.2">
      <c r="A4" s="167" t="s">
        <v>82</v>
      </c>
      <c r="B4" s="168"/>
      <c r="C4" s="168"/>
      <c r="D4" s="168"/>
      <c r="E4" s="168"/>
      <c r="F4" s="168"/>
      <c r="G4" s="169"/>
      <c r="H4" s="138" t="s">
        <v>77</v>
      </c>
      <c r="I4" s="139"/>
      <c r="J4" s="139"/>
      <c r="K4" s="143">
        <v>2300924.0995182842</v>
      </c>
      <c r="L4" s="143"/>
      <c r="M4" s="143"/>
    </row>
    <row r="5" spans="1:13" s="4" customFormat="1" ht="18.75" customHeight="1" x14ac:dyDescent="0.2">
      <c r="A5" s="167" t="s">
        <v>83</v>
      </c>
      <c r="B5" s="168"/>
      <c r="C5" s="168"/>
      <c r="D5" s="168"/>
      <c r="E5" s="168"/>
      <c r="F5" s="168"/>
      <c r="G5" s="169"/>
      <c r="H5" s="138" t="s">
        <v>78</v>
      </c>
      <c r="I5" s="139"/>
      <c r="J5" s="139"/>
      <c r="K5" s="143">
        <v>1493209.1260485463</v>
      </c>
      <c r="L5" s="143"/>
      <c r="M5" s="143"/>
    </row>
    <row r="6" spans="1:13" s="4" customFormat="1" ht="17.25" customHeight="1" x14ac:dyDescent="0.2">
      <c r="A6" s="167" t="s">
        <v>152</v>
      </c>
      <c r="B6" s="168"/>
      <c r="C6" s="168"/>
      <c r="D6" s="168"/>
      <c r="E6" s="168"/>
      <c r="F6" s="168"/>
      <c r="G6" s="169"/>
      <c r="H6" s="138" t="s">
        <v>79</v>
      </c>
      <c r="I6" s="139"/>
      <c r="J6" s="139"/>
      <c r="K6" s="143">
        <v>3794133.2255668305</v>
      </c>
      <c r="L6" s="143"/>
      <c r="M6" s="143"/>
    </row>
    <row r="7" spans="1:13" ht="19.5" customHeight="1" x14ac:dyDescent="0.2">
      <c r="A7" s="154" t="s">
        <v>84</v>
      </c>
      <c r="B7" s="155"/>
      <c r="C7" s="155"/>
      <c r="D7" s="155"/>
      <c r="E7" s="155"/>
      <c r="F7" s="155"/>
      <c r="G7" s="156"/>
      <c r="H7" s="144" t="s">
        <v>80</v>
      </c>
      <c r="I7" s="145"/>
      <c r="J7" s="145"/>
      <c r="K7" s="146">
        <v>16095796.82443317</v>
      </c>
      <c r="L7" s="146"/>
      <c r="M7" s="146"/>
    </row>
    <row r="8" spans="1:13" ht="26.25" customHeight="1" x14ac:dyDescent="0.2">
      <c r="A8" s="170" t="s">
        <v>153</v>
      </c>
      <c r="B8" s="171"/>
      <c r="C8" s="171"/>
      <c r="D8" s="171"/>
      <c r="E8" s="171"/>
      <c r="F8" s="171"/>
      <c r="G8" s="172"/>
      <c r="H8" s="152" t="s">
        <v>234</v>
      </c>
      <c r="I8" s="152"/>
      <c r="J8" s="152"/>
      <c r="K8" s="152"/>
      <c r="L8" s="152"/>
      <c r="M8" s="152"/>
    </row>
    <row r="9" spans="1:13" ht="24.75" customHeight="1" x14ac:dyDescent="0.2">
      <c r="A9" s="153" t="s">
        <v>60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</row>
    <row r="10" spans="1:13" ht="15" x14ac:dyDescent="0.2">
      <c r="A10" s="11"/>
    </row>
    <row r="11" spans="1:13" ht="21.75" customHeight="1" x14ac:dyDescent="0.2">
      <c r="A11" s="150" t="s">
        <v>70</v>
      </c>
      <c r="B11" s="150" t="s">
        <v>71</v>
      </c>
      <c r="C11" s="150" t="s">
        <v>11</v>
      </c>
      <c r="D11" s="149" t="s">
        <v>65</v>
      </c>
      <c r="E11" s="149"/>
      <c r="F11" s="149"/>
      <c r="G11" s="149"/>
      <c r="H11" s="149" t="s">
        <v>66</v>
      </c>
      <c r="I11" s="149"/>
      <c r="J11" s="149"/>
      <c r="K11" s="149" t="s">
        <v>75</v>
      </c>
      <c r="L11" s="149"/>
      <c r="M11" s="149"/>
    </row>
    <row r="12" spans="1:13" ht="30" customHeight="1" x14ac:dyDescent="0.2">
      <c r="A12" s="150"/>
      <c r="B12" s="150"/>
      <c r="C12" s="150"/>
      <c r="D12" s="24" t="s">
        <v>72</v>
      </c>
      <c r="E12" s="24" t="s">
        <v>0</v>
      </c>
      <c r="F12" s="24" t="s">
        <v>73</v>
      </c>
      <c r="G12" s="24" t="s">
        <v>74</v>
      </c>
      <c r="H12" s="24" t="s">
        <v>69</v>
      </c>
      <c r="I12" s="24" t="s">
        <v>67</v>
      </c>
      <c r="J12" s="24" t="s">
        <v>68</v>
      </c>
      <c r="K12" s="24" t="s">
        <v>69</v>
      </c>
      <c r="L12" s="24" t="s">
        <v>67</v>
      </c>
      <c r="M12" s="24" t="s">
        <v>68</v>
      </c>
    </row>
    <row r="13" spans="1:13" ht="24" customHeight="1" x14ac:dyDescent="0.2">
      <c r="A13" s="19" t="s">
        <v>1</v>
      </c>
      <c r="B13" s="19" t="s">
        <v>2</v>
      </c>
      <c r="C13" s="19"/>
      <c r="D13" s="20"/>
      <c r="E13" s="19"/>
      <c r="F13" s="19"/>
      <c r="G13" s="21">
        <v>722837.82000000007</v>
      </c>
      <c r="H13" s="20"/>
      <c r="I13" s="22"/>
      <c r="J13" s="23"/>
      <c r="K13" s="23">
        <v>68014.305171</v>
      </c>
      <c r="L13" s="23">
        <v>60771.42</v>
      </c>
      <c r="M13" s="23">
        <v>128785.725171</v>
      </c>
    </row>
    <row r="14" spans="1:13" ht="16.5" customHeight="1" x14ac:dyDescent="0.2">
      <c r="A14" s="12" t="s">
        <v>3</v>
      </c>
      <c r="B14" s="12" t="s">
        <v>4</v>
      </c>
      <c r="C14" s="13" t="s">
        <v>5</v>
      </c>
      <c r="D14" s="15">
        <v>11</v>
      </c>
      <c r="E14" s="14">
        <v>49155.89</v>
      </c>
      <c r="F14" s="14">
        <v>60771.42</v>
      </c>
      <c r="G14" s="14">
        <v>668485.62</v>
      </c>
      <c r="H14" s="18">
        <v>1</v>
      </c>
      <c r="I14" s="15">
        <v>1</v>
      </c>
      <c r="J14" s="15">
        <v>2</v>
      </c>
      <c r="K14" s="15">
        <v>60771.42</v>
      </c>
      <c r="L14" s="15">
        <v>60771.42</v>
      </c>
      <c r="M14" s="15">
        <v>121542.84</v>
      </c>
    </row>
    <row r="15" spans="1:13" ht="34.5" customHeight="1" x14ac:dyDescent="0.2">
      <c r="A15" s="12" t="s">
        <v>6</v>
      </c>
      <c r="B15" s="12" t="s">
        <v>7</v>
      </c>
      <c r="C15" s="13" t="s">
        <v>61</v>
      </c>
      <c r="D15" s="15">
        <v>18</v>
      </c>
      <c r="E15" s="14">
        <v>312.24</v>
      </c>
      <c r="F15" s="14">
        <v>386.02</v>
      </c>
      <c r="G15" s="14">
        <v>6948.36</v>
      </c>
      <c r="H15" s="18">
        <v>18</v>
      </c>
      <c r="I15" s="15">
        <v>0</v>
      </c>
      <c r="J15" s="15">
        <v>18</v>
      </c>
      <c r="K15" s="15">
        <v>6948.36</v>
      </c>
      <c r="L15" s="15">
        <v>0</v>
      </c>
      <c r="M15" s="15">
        <v>6948.36</v>
      </c>
    </row>
    <row r="16" spans="1:13" ht="17.25" customHeight="1" x14ac:dyDescent="0.2">
      <c r="A16" s="12" t="s">
        <v>9</v>
      </c>
      <c r="B16" s="12" t="s">
        <v>10</v>
      </c>
      <c r="C16" s="13" t="s">
        <v>5</v>
      </c>
      <c r="D16" s="15">
        <v>1</v>
      </c>
      <c r="E16" s="14">
        <v>254.59</v>
      </c>
      <c r="F16" s="14">
        <v>294.53517099999999</v>
      </c>
      <c r="G16" s="14">
        <v>294.52999999999997</v>
      </c>
      <c r="H16" s="18">
        <v>1</v>
      </c>
      <c r="I16" s="15">
        <v>0</v>
      </c>
      <c r="J16" s="15">
        <v>1</v>
      </c>
      <c r="K16" s="15">
        <v>294.525171</v>
      </c>
      <c r="L16" s="15">
        <v>0</v>
      </c>
      <c r="M16" s="15">
        <v>294.525171</v>
      </c>
    </row>
    <row r="17" spans="1:13" ht="24" customHeight="1" x14ac:dyDescent="0.2">
      <c r="A17" s="5" t="s">
        <v>12</v>
      </c>
      <c r="B17" s="5" t="s">
        <v>13</v>
      </c>
      <c r="C17" s="5"/>
      <c r="D17" s="6"/>
      <c r="E17" s="5"/>
      <c r="F17" s="5"/>
      <c r="G17" s="7">
        <v>61700.03</v>
      </c>
      <c r="H17" s="6"/>
      <c r="I17" s="17"/>
      <c r="J17" s="16"/>
      <c r="K17" s="16">
        <v>44182.942769910907</v>
      </c>
      <c r="L17" s="16">
        <v>0</v>
      </c>
      <c r="M17" s="16">
        <v>44182.942769910907</v>
      </c>
    </row>
    <row r="18" spans="1:13" ht="32.25" customHeight="1" x14ac:dyDescent="0.2">
      <c r="A18" s="12" t="s">
        <v>14</v>
      </c>
      <c r="B18" s="12" t="s">
        <v>15</v>
      </c>
      <c r="C18" s="13" t="s">
        <v>61</v>
      </c>
      <c r="D18" s="15">
        <v>18</v>
      </c>
      <c r="E18" s="14">
        <v>573.22715839622401</v>
      </c>
      <c r="F18" s="14">
        <v>708.68073592525172</v>
      </c>
      <c r="G18" s="14">
        <v>12756.25</v>
      </c>
      <c r="H18" s="15">
        <v>18</v>
      </c>
      <c r="I18" s="15">
        <v>0</v>
      </c>
      <c r="J18" s="15">
        <v>18</v>
      </c>
      <c r="K18" s="15">
        <v>12756.253246654531</v>
      </c>
      <c r="L18" s="15">
        <v>0</v>
      </c>
      <c r="M18" s="15">
        <v>12756.253246654531</v>
      </c>
    </row>
    <row r="19" spans="1:13" ht="33" customHeight="1" x14ac:dyDescent="0.2">
      <c r="A19" s="12" t="s">
        <v>16</v>
      </c>
      <c r="B19" s="12" t="s">
        <v>17</v>
      </c>
      <c r="C19" s="13" t="s">
        <v>61</v>
      </c>
      <c r="D19" s="15">
        <v>15</v>
      </c>
      <c r="E19" s="14">
        <v>978.91286938692781</v>
      </c>
      <c r="F19" s="14">
        <v>1210.2299804230588</v>
      </c>
      <c r="G19" s="14">
        <v>18153.439999999999</v>
      </c>
      <c r="H19" s="15">
        <v>15</v>
      </c>
      <c r="I19" s="15">
        <v>0</v>
      </c>
      <c r="J19" s="15">
        <v>15</v>
      </c>
      <c r="K19" s="15">
        <v>18153.439706345885</v>
      </c>
      <c r="L19" s="15">
        <v>0</v>
      </c>
      <c r="M19" s="15">
        <v>18153.439706345885</v>
      </c>
    </row>
    <row r="20" spans="1:13" ht="26.25" customHeight="1" x14ac:dyDescent="0.2">
      <c r="A20" s="12" t="s">
        <v>18</v>
      </c>
      <c r="B20" s="12" t="s">
        <v>19</v>
      </c>
      <c r="C20" s="13" t="s">
        <v>61</v>
      </c>
      <c r="D20" s="15">
        <v>6</v>
      </c>
      <c r="E20" s="14">
        <v>905.00213229131214</v>
      </c>
      <c r="F20" s="14">
        <v>1118.8541361517491</v>
      </c>
      <c r="G20" s="14">
        <v>6713.12</v>
      </c>
      <c r="H20" s="15">
        <v>6</v>
      </c>
      <c r="I20" s="15">
        <v>0</v>
      </c>
      <c r="J20" s="15">
        <v>6</v>
      </c>
      <c r="K20" s="15">
        <v>6713.1248169104947</v>
      </c>
      <c r="L20" s="15">
        <v>0</v>
      </c>
      <c r="M20" s="15">
        <v>6713.1248169104947</v>
      </c>
    </row>
    <row r="21" spans="1:13" x14ac:dyDescent="0.2">
      <c r="A21" s="12" t="s">
        <v>21</v>
      </c>
      <c r="B21" s="12" t="s">
        <v>22</v>
      </c>
      <c r="C21" s="13" t="s">
        <v>61</v>
      </c>
      <c r="D21" s="15">
        <v>40.5</v>
      </c>
      <c r="E21" s="15">
        <v>100.66</v>
      </c>
      <c r="F21" s="15">
        <v>124.44</v>
      </c>
      <c r="G21" s="15">
        <v>5039.82</v>
      </c>
      <c r="H21" s="15">
        <v>40.5</v>
      </c>
      <c r="I21" s="15">
        <v>0</v>
      </c>
      <c r="J21" s="15">
        <v>40.5</v>
      </c>
      <c r="K21" s="15">
        <v>5039.82</v>
      </c>
      <c r="L21" s="15">
        <v>0</v>
      </c>
      <c r="M21" s="15">
        <v>5039.82</v>
      </c>
    </row>
    <row r="22" spans="1:13" ht="39" customHeight="1" x14ac:dyDescent="0.2">
      <c r="A22" s="12" t="s">
        <v>23</v>
      </c>
      <c r="B22" s="12" t="s">
        <v>24</v>
      </c>
      <c r="C22" s="13" t="s">
        <v>61</v>
      </c>
      <c r="D22" s="15">
        <v>1876.5</v>
      </c>
      <c r="E22" s="15">
        <v>0.32</v>
      </c>
      <c r="F22" s="15">
        <v>0.39</v>
      </c>
      <c r="G22" s="15">
        <v>731.83</v>
      </c>
      <c r="H22" s="15">
        <v>1876.5</v>
      </c>
      <c r="I22" s="15">
        <v>0</v>
      </c>
      <c r="J22" s="15">
        <v>1876.5</v>
      </c>
      <c r="K22" s="15">
        <v>731.82500000000005</v>
      </c>
      <c r="L22" s="15">
        <v>0</v>
      </c>
      <c r="M22" s="15">
        <v>731.82500000000005</v>
      </c>
    </row>
    <row r="23" spans="1:13" ht="51.95" customHeight="1" x14ac:dyDescent="0.2">
      <c r="A23" s="12" t="s">
        <v>25</v>
      </c>
      <c r="B23" s="12" t="s">
        <v>62</v>
      </c>
      <c r="C23" s="13" t="s">
        <v>5</v>
      </c>
      <c r="D23" s="15">
        <v>1</v>
      </c>
      <c r="E23" s="15">
        <v>637.78</v>
      </c>
      <c r="F23" s="15">
        <v>788.48</v>
      </c>
      <c r="G23" s="15">
        <v>788.48</v>
      </c>
      <c r="H23" s="15">
        <v>1</v>
      </c>
      <c r="I23" s="15">
        <v>0</v>
      </c>
      <c r="J23" s="15">
        <v>1</v>
      </c>
      <c r="K23" s="15">
        <v>788.48</v>
      </c>
      <c r="L23" s="15">
        <v>0</v>
      </c>
      <c r="M23" s="15">
        <v>788.48</v>
      </c>
    </row>
    <row r="24" spans="1:13" ht="24" customHeight="1" x14ac:dyDescent="0.2">
      <c r="A24" s="5" t="s">
        <v>26</v>
      </c>
      <c r="B24" s="5" t="s">
        <v>27</v>
      </c>
      <c r="C24" s="5"/>
      <c r="D24" s="16"/>
      <c r="E24" s="17"/>
      <c r="F24" s="17"/>
      <c r="G24" s="16">
        <v>6086.8799999999992</v>
      </c>
      <c r="H24" s="16"/>
      <c r="I24" s="17"/>
      <c r="J24" s="16"/>
      <c r="K24" s="16">
        <v>5133.8959999999997</v>
      </c>
      <c r="L24" s="16">
        <v>0</v>
      </c>
      <c r="M24" s="16">
        <v>5133.8959999999997</v>
      </c>
    </row>
    <row r="25" spans="1:13" ht="29.25" customHeight="1" x14ac:dyDescent="0.2">
      <c r="A25" s="12" t="s">
        <v>28</v>
      </c>
      <c r="B25" s="12" t="s">
        <v>29</v>
      </c>
      <c r="C25" s="13" t="s">
        <v>61</v>
      </c>
      <c r="D25" s="15">
        <v>255.8</v>
      </c>
      <c r="E25" s="15">
        <v>16.239999999999998</v>
      </c>
      <c r="F25" s="15">
        <v>20.07</v>
      </c>
      <c r="G25" s="15">
        <v>5133.8999999999996</v>
      </c>
      <c r="H25" s="15">
        <v>255.8</v>
      </c>
      <c r="I25" s="15">
        <v>0</v>
      </c>
      <c r="J25" s="15">
        <v>255.8</v>
      </c>
      <c r="K25" s="15">
        <v>5133.8959999999997</v>
      </c>
      <c r="L25" s="15">
        <v>0</v>
      </c>
      <c r="M25" s="15">
        <v>5133.8959999999997</v>
      </c>
    </row>
    <row r="26" spans="1:13" ht="24" customHeight="1" x14ac:dyDescent="0.2">
      <c r="A26" s="5" t="s">
        <v>30</v>
      </c>
      <c r="B26" s="5" t="s">
        <v>31</v>
      </c>
      <c r="C26" s="5"/>
      <c r="D26" s="16"/>
      <c r="E26" s="17"/>
      <c r="F26" s="17"/>
      <c r="G26" s="16">
        <v>1088750.83</v>
      </c>
      <c r="H26" s="16"/>
      <c r="I26" s="17"/>
      <c r="J26" s="16"/>
      <c r="K26" s="16">
        <v>0</v>
      </c>
      <c r="L26" s="16">
        <v>369912.8</v>
      </c>
      <c r="M26" s="16">
        <v>369912.8</v>
      </c>
    </row>
    <row r="27" spans="1:13" ht="24" customHeight="1" x14ac:dyDescent="0.2">
      <c r="A27" s="5" t="s">
        <v>32</v>
      </c>
      <c r="B27" s="5" t="s">
        <v>33</v>
      </c>
      <c r="C27" s="5"/>
      <c r="D27" s="16"/>
      <c r="E27" s="17"/>
      <c r="F27" s="17"/>
      <c r="G27" s="16">
        <v>380835.08999999997</v>
      </c>
      <c r="H27" s="16"/>
      <c r="I27" s="17"/>
      <c r="J27" s="16"/>
      <c r="K27" s="16">
        <v>0</v>
      </c>
      <c r="L27" s="16">
        <v>369912.8</v>
      </c>
      <c r="M27" s="16">
        <v>369912.8</v>
      </c>
    </row>
    <row r="28" spans="1:13" ht="51.95" customHeight="1" x14ac:dyDescent="0.2">
      <c r="A28" s="12" t="s">
        <v>34</v>
      </c>
      <c r="B28" s="12" t="s">
        <v>64</v>
      </c>
      <c r="C28" s="13" t="s">
        <v>20</v>
      </c>
      <c r="D28" s="15">
        <v>3385</v>
      </c>
      <c r="E28" s="15">
        <v>88.4</v>
      </c>
      <c r="F28" s="15">
        <v>109.28</v>
      </c>
      <c r="G28" s="15">
        <v>369912.8</v>
      </c>
      <c r="H28" s="15">
        <v>0</v>
      </c>
      <c r="I28" s="15">
        <v>3385</v>
      </c>
      <c r="J28" s="15">
        <v>3385</v>
      </c>
      <c r="K28" s="15">
        <v>0</v>
      </c>
      <c r="L28" s="15">
        <v>369912.8</v>
      </c>
      <c r="M28" s="15">
        <v>369912.8</v>
      </c>
    </row>
    <row r="29" spans="1:13" ht="24" customHeight="1" x14ac:dyDescent="0.2">
      <c r="A29" s="5" t="s">
        <v>36</v>
      </c>
      <c r="B29" s="5" t="s">
        <v>37</v>
      </c>
      <c r="C29" s="5"/>
      <c r="D29" s="16"/>
      <c r="E29" s="17"/>
      <c r="F29" s="17"/>
      <c r="G29" s="16">
        <v>8489090.3800000008</v>
      </c>
      <c r="H29" s="16"/>
      <c r="I29" s="17"/>
      <c r="J29" s="16"/>
      <c r="K29" s="16">
        <v>2183592.9555773735</v>
      </c>
      <c r="L29" s="16">
        <v>1019010.0650485462</v>
      </c>
      <c r="M29" s="16">
        <v>3202603.0206259196</v>
      </c>
    </row>
    <row r="30" spans="1:13" ht="48" customHeight="1" x14ac:dyDescent="0.2">
      <c r="A30" s="12" t="s">
        <v>38</v>
      </c>
      <c r="B30" s="12" t="s">
        <v>39</v>
      </c>
      <c r="C30" s="13" t="s">
        <v>35</v>
      </c>
      <c r="D30" s="15">
        <v>207806.207819</v>
      </c>
      <c r="E30" s="15">
        <v>28.331400477099997</v>
      </c>
      <c r="F30" s="15">
        <v>35.026110409838729</v>
      </c>
      <c r="G30" s="15">
        <v>7278643.1699999999</v>
      </c>
      <c r="H30" s="15">
        <v>62341.862399999998</v>
      </c>
      <c r="I30" s="15">
        <v>29092.869094660004</v>
      </c>
      <c r="J30" s="15">
        <v>91434.731494659994</v>
      </c>
      <c r="K30" s="15">
        <v>2183592.9555773735</v>
      </c>
      <c r="L30" s="15">
        <v>1019010.0650485462</v>
      </c>
      <c r="M30" s="15">
        <v>3202603.0206259196</v>
      </c>
    </row>
    <row r="31" spans="1:13" ht="26.1" customHeight="1" x14ac:dyDescent="0.2">
      <c r="A31" s="5" t="s">
        <v>41</v>
      </c>
      <c r="B31" s="5" t="s">
        <v>42</v>
      </c>
      <c r="C31" s="5"/>
      <c r="D31" s="16"/>
      <c r="E31" s="17"/>
      <c r="F31" s="17"/>
      <c r="G31" s="16">
        <v>383330.92000000004</v>
      </c>
      <c r="H31" s="16"/>
      <c r="I31" s="17"/>
      <c r="J31" s="16"/>
      <c r="K31" s="16">
        <v>0</v>
      </c>
      <c r="L31" s="16">
        <v>43514.841</v>
      </c>
      <c r="M31" s="16">
        <v>43514.841</v>
      </c>
    </row>
    <row r="32" spans="1:13" ht="24" customHeight="1" x14ac:dyDescent="0.2">
      <c r="A32" s="5" t="s">
        <v>43</v>
      </c>
      <c r="B32" s="5" t="s">
        <v>44</v>
      </c>
      <c r="C32" s="5"/>
      <c r="D32" s="16"/>
      <c r="E32" s="17"/>
      <c r="F32" s="17"/>
      <c r="G32" s="16">
        <v>80083.34</v>
      </c>
      <c r="H32" s="16"/>
      <c r="I32" s="17"/>
      <c r="J32" s="16"/>
      <c r="K32" s="16">
        <v>0</v>
      </c>
      <c r="L32" s="16">
        <v>43514.841</v>
      </c>
      <c r="M32" s="16">
        <v>43514.841</v>
      </c>
    </row>
    <row r="33" spans="1:13" ht="26.1" customHeight="1" x14ac:dyDescent="0.2">
      <c r="A33" s="12" t="s">
        <v>45</v>
      </c>
      <c r="B33" s="12" t="s">
        <v>46</v>
      </c>
      <c r="C33" s="13" t="s">
        <v>5</v>
      </c>
      <c r="D33" s="15">
        <v>12</v>
      </c>
      <c r="E33" s="15">
        <v>227.81</v>
      </c>
      <c r="F33" s="15">
        <v>281.64</v>
      </c>
      <c r="G33" s="15">
        <v>3379.68</v>
      </c>
      <c r="H33" s="15">
        <v>0</v>
      </c>
      <c r="I33" s="15">
        <v>12</v>
      </c>
      <c r="J33" s="15">
        <v>12</v>
      </c>
      <c r="K33" s="15">
        <v>0</v>
      </c>
      <c r="L33" s="15">
        <v>3379.68</v>
      </c>
      <c r="M33" s="15">
        <v>3379.68</v>
      </c>
    </row>
    <row r="34" spans="1:13" ht="39" customHeight="1" x14ac:dyDescent="0.2">
      <c r="A34" s="12" t="s">
        <v>47</v>
      </c>
      <c r="B34" s="12" t="s">
        <v>48</v>
      </c>
      <c r="C34" s="13" t="s">
        <v>5</v>
      </c>
      <c r="D34" s="15">
        <v>9</v>
      </c>
      <c r="E34" s="15">
        <v>93.64</v>
      </c>
      <c r="F34" s="15">
        <v>115.76</v>
      </c>
      <c r="G34" s="15">
        <v>1041.8399999999999</v>
      </c>
      <c r="H34" s="15">
        <v>0</v>
      </c>
      <c r="I34" s="15">
        <v>9</v>
      </c>
      <c r="J34" s="15">
        <v>9</v>
      </c>
      <c r="K34" s="15">
        <v>0</v>
      </c>
      <c r="L34" s="15">
        <v>1041.8400000000001</v>
      </c>
      <c r="M34" s="15">
        <v>1041.8400000000001</v>
      </c>
    </row>
    <row r="35" spans="1:13" ht="39" customHeight="1" x14ac:dyDescent="0.2">
      <c r="A35" s="12" t="s">
        <v>49</v>
      </c>
      <c r="B35" s="12" t="s">
        <v>50</v>
      </c>
      <c r="C35" s="13" t="s">
        <v>5</v>
      </c>
      <c r="D35" s="15">
        <v>21</v>
      </c>
      <c r="E35" s="15">
        <v>144.41999999999999</v>
      </c>
      <c r="F35" s="15">
        <v>178.54</v>
      </c>
      <c r="G35" s="15">
        <v>3749.34</v>
      </c>
      <c r="H35" s="15">
        <v>0</v>
      </c>
      <c r="I35" s="15">
        <v>21</v>
      </c>
      <c r="J35" s="15">
        <v>21</v>
      </c>
      <c r="K35" s="15">
        <v>0</v>
      </c>
      <c r="L35" s="15">
        <v>3749.3399999999997</v>
      </c>
      <c r="M35" s="15">
        <v>3749.3399999999997</v>
      </c>
    </row>
    <row r="36" spans="1:13" ht="24" customHeight="1" x14ac:dyDescent="0.2">
      <c r="A36" s="12" t="s">
        <v>51</v>
      </c>
      <c r="B36" s="12" t="s">
        <v>52</v>
      </c>
      <c r="C36" s="13" t="s">
        <v>61</v>
      </c>
      <c r="D36" s="15">
        <v>375</v>
      </c>
      <c r="E36" s="15">
        <v>1.62</v>
      </c>
      <c r="F36" s="15">
        <v>2</v>
      </c>
      <c r="G36" s="15">
        <v>750</v>
      </c>
      <c r="H36" s="15">
        <v>0</v>
      </c>
      <c r="I36" s="15">
        <v>375.0025</v>
      </c>
      <c r="J36" s="15">
        <v>375.0025</v>
      </c>
      <c r="K36" s="15">
        <v>0</v>
      </c>
      <c r="L36" s="15">
        <v>749.995</v>
      </c>
      <c r="M36" s="15">
        <v>749.995</v>
      </c>
    </row>
    <row r="37" spans="1:13" ht="26.1" customHeight="1" x14ac:dyDescent="0.2">
      <c r="A37" s="12" t="s">
        <v>54</v>
      </c>
      <c r="B37" s="12" t="s">
        <v>55</v>
      </c>
      <c r="C37" s="13" t="s">
        <v>63</v>
      </c>
      <c r="D37" s="15">
        <v>25.3</v>
      </c>
      <c r="E37" s="15">
        <v>490.52</v>
      </c>
      <c r="F37" s="15">
        <v>606.41999999999996</v>
      </c>
      <c r="G37" s="15">
        <v>15342.42</v>
      </c>
      <c r="H37" s="15">
        <v>0</v>
      </c>
      <c r="I37" s="15">
        <v>25.3</v>
      </c>
      <c r="J37" s="15">
        <v>25.3</v>
      </c>
      <c r="K37" s="15">
        <v>0</v>
      </c>
      <c r="L37" s="15">
        <v>15342.415999999999</v>
      </c>
      <c r="M37" s="15">
        <v>15342.415999999999</v>
      </c>
    </row>
    <row r="38" spans="1:13" ht="26.1" customHeight="1" x14ac:dyDescent="0.2">
      <c r="A38" s="12" t="s">
        <v>56</v>
      </c>
      <c r="B38" s="12" t="s">
        <v>57</v>
      </c>
      <c r="C38" s="13" t="s">
        <v>61</v>
      </c>
      <c r="D38" s="15">
        <v>15</v>
      </c>
      <c r="E38" s="15">
        <v>7.34</v>
      </c>
      <c r="F38" s="15">
        <v>9.07</v>
      </c>
      <c r="G38" s="15">
        <v>136.05000000000001</v>
      </c>
      <c r="H38" s="15">
        <v>0</v>
      </c>
      <c r="I38" s="15">
        <v>15</v>
      </c>
      <c r="J38" s="15">
        <v>15</v>
      </c>
      <c r="K38" s="15">
        <v>0</v>
      </c>
      <c r="L38" s="15">
        <v>136.05000000000001</v>
      </c>
      <c r="M38" s="15">
        <v>136.05000000000001</v>
      </c>
    </row>
    <row r="39" spans="1:13" ht="26.1" customHeight="1" x14ac:dyDescent="0.2">
      <c r="A39" s="12" t="s">
        <v>58</v>
      </c>
      <c r="B39" s="12" t="s">
        <v>59</v>
      </c>
      <c r="C39" s="13" t="s">
        <v>63</v>
      </c>
      <c r="D39" s="15">
        <v>182.4</v>
      </c>
      <c r="E39" s="15">
        <v>84.77</v>
      </c>
      <c r="F39" s="15">
        <v>104.8</v>
      </c>
      <c r="G39" s="15">
        <v>19115.52</v>
      </c>
      <c r="H39" s="15">
        <v>0</v>
      </c>
      <c r="I39" s="15">
        <v>182.4</v>
      </c>
      <c r="J39" s="15">
        <v>182.4</v>
      </c>
      <c r="K39" s="15">
        <v>0</v>
      </c>
      <c r="L39" s="15">
        <v>19115.52</v>
      </c>
      <c r="M39" s="15">
        <v>19115.52</v>
      </c>
    </row>
    <row r="40" spans="1:13" ht="20.25" customHeight="1" x14ac:dyDescent="0.2">
      <c r="A40" s="151" t="s">
        <v>74</v>
      </c>
      <c r="B40" s="151"/>
      <c r="C40" s="151"/>
      <c r="D40" s="151"/>
      <c r="E40" s="151"/>
      <c r="F40" s="151"/>
      <c r="G40" s="26">
        <v>19889930.050000001</v>
      </c>
      <c r="H40" s="27"/>
      <c r="I40" s="27"/>
      <c r="J40" s="27"/>
      <c r="K40" s="26">
        <v>2300924.0995182842</v>
      </c>
      <c r="L40" s="26">
        <v>1493209.1260485463</v>
      </c>
      <c r="M40" s="26">
        <v>3794133.2255668305</v>
      </c>
    </row>
    <row r="41" spans="1:13" ht="26.25" customHeight="1" x14ac:dyDescent="0.2">
      <c r="A41" s="9"/>
      <c r="B41" s="8"/>
      <c r="C41" s="9"/>
      <c r="D41" s="157"/>
      <c r="E41" s="158"/>
      <c r="F41" s="159"/>
      <c r="G41" s="158"/>
      <c r="H41" s="25"/>
      <c r="I41" s="9"/>
      <c r="J41" s="9"/>
      <c r="K41" s="25"/>
      <c r="L41" s="9"/>
      <c r="M41" s="9"/>
    </row>
    <row r="42" spans="1:13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x14ac:dyDescent="0.2">
      <c r="A43" s="147"/>
      <c r="B43" s="148"/>
      <c r="C43" s="148"/>
      <c r="D43" s="148"/>
      <c r="E43" s="148"/>
      <c r="F43" s="148"/>
      <c r="G43" s="148"/>
      <c r="H43" s="10"/>
      <c r="I43" s="10"/>
      <c r="J43" s="10"/>
      <c r="K43" s="10"/>
      <c r="L43" s="10"/>
      <c r="M43" s="10"/>
    </row>
    <row r="44" spans="1:13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</sheetData>
  <mergeCells count="33">
    <mergeCell ref="A11:A12"/>
    <mergeCell ref="A1:A2"/>
    <mergeCell ref="C1:D1"/>
    <mergeCell ref="E1:F1"/>
    <mergeCell ref="C2:D2"/>
    <mergeCell ref="E2:F2"/>
    <mergeCell ref="A3:G3"/>
    <mergeCell ref="A4:G4"/>
    <mergeCell ref="A5:G5"/>
    <mergeCell ref="A6:G6"/>
    <mergeCell ref="A8:G8"/>
    <mergeCell ref="H7:J7"/>
    <mergeCell ref="K6:M6"/>
    <mergeCell ref="K7:M7"/>
    <mergeCell ref="A43:G43"/>
    <mergeCell ref="D11:G11"/>
    <mergeCell ref="H11:J11"/>
    <mergeCell ref="B11:B12"/>
    <mergeCell ref="A40:F40"/>
    <mergeCell ref="H8:M8"/>
    <mergeCell ref="A9:M9"/>
    <mergeCell ref="H6:J6"/>
    <mergeCell ref="K11:M11"/>
    <mergeCell ref="A7:G7"/>
    <mergeCell ref="D41:E41"/>
    <mergeCell ref="F41:G41"/>
    <mergeCell ref="C11:C12"/>
    <mergeCell ref="H4:J4"/>
    <mergeCell ref="H3:J3"/>
    <mergeCell ref="H5:J5"/>
    <mergeCell ref="K3:M3"/>
    <mergeCell ref="K4:M4"/>
    <mergeCell ref="K5:M5"/>
  </mergeCells>
  <printOptions horizontalCentered="1"/>
  <pageMargins left="0.39370078740157483" right="0.39370078740157483" top="0.39370078740157483" bottom="0.94488188976377963" header="0.51181102362204722" footer="0.31496062992125984"/>
  <pageSetup paperSize="9" scale="60" fitToHeight="0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8"/>
  <sheetViews>
    <sheetView view="pageBreakPreview" topLeftCell="A46" zoomScale="90" zoomScaleNormal="95" zoomScaleSheetLayoutView="90" workbookViewId="0">
      <selection activeCell="K20" sqref="K20"/>
    </sheetView>
  </sheetViews>
  <sheetFormatPr defaultRowHeight="12.75" x14ac:dyDescent="0.2"/>
  <cols>
    <col min="1" max="1" width="14.625" style="31" customWidth="1"/>
    <col min="2" max="2" width="15.625" style="31" customWidth="1"/>
    <col min="3" max="3" width="16.625" style="31" customWidth="1"/>
    <col min="4" max="4" width="14.75" style="31" customWidth="1"/>
    <col min="5" max="5" width="16" style="31" customWidth="1"/>
    <col min="6" max="6" width="15.375" style="32" customWidth="1"/>
    <col min="7" max="16384" width="9" style="28"/>
  </cols>
  <sheetData>
    <row r="1" spans="1:8" x14ac:dyDescent="0.2">
      <c r="A1" s="37"/>
      <c r="B1" s="38"/>
      <c r="C1" s="38"/>
      <c r="D1" s="38"/>
      <c r="E1" s="38"/>
      <c r="F1" s="39"/>
    </row>
    <row r="2" spans="1:8" x14ac:dyDescent="0.2">
      <c r="A2" s="40"/>
      <c r="F2" s="41"/>
    </row>
    <row r="3" spans="1:8" x14ac:dyDescent="0.2">
      <c r="A3" s="40"/>
      <c r="F3" s="41"/>
    </row>
    <row r="4" spans="1:8" x14ac:dyDescent="0.2">
      <c r="A4" s="40"/>
      <c r="F4" s="41"/>
    </row>
    <row r="5" spans="1:8" x14ac:dyDescent="0.2">
      <c r="A5" s="85"/>
      <c r="B5" s="86"/>
      <c r="C5" s="87"/>
      <c r="D5" s="87"/>
      <c r="E5" s="87"/>
      <c r="F5" s="42"/>
    </row>
    <row r="6" spans="1:8" x14ac:dyDescent="0.2">
      <c r="A6" s="85" t="s">
        <v>85</v>
      </c>
      <c r="B6" s="86"/>
      <c r="C6" s="87"/>
      <c r="D6" s="87"/>
      <c r="E6" s="87"/>
      <c r="F6" s="42"/>
    </row>
    <row r="7" spans="1:8" x14ac:dyDescent="0.2">
      <c r="A7" s="85" t="s">
        <v>82</v>
      </c>
      <c r="B7" s="86"/>
      <c r="C7" s="87"/>
      <c r="D7" s="87"/>
      <c r="E7" s="87"/>
      <c r="F7" s="42"/>
    </row>
    <row r="8" spans="1:8" x14ac:dyDescent="0.2">
      <c r="A8" s="85" t="s">
        <v>84</v>
      </c>
      <c r="B8" s="86"/>
      <c r="C8" s="87"/>
      <c r="D8" s="87"/>
      <c r="E8" s="87"/>
      <c r="F8" s="42"/>
    </row>
    <row r="9" spans="1:8" x14ac:dyDescent="0.2">
      <c r="A9" s="85" t="s">
        <v>153</v>
      </c>
      <c r="B9" s="86"/>
      <c r="C9" s="87"/>
      <c r="D9" s="87"/>
      <c r="E9" s="87"/>
      <c r="F9" s="42"/>
    </row>
    <row r="10" spans="1:8" ht="13.5" thickBot="1" x14ac:dyDescent="0.25">
      <c r="A10" s="43"/>
      <c r="B10" s="32"/>
      <c r="C10" s="32"/>
      <c r="D10" s="32"/>
      <c r="E10" s="32"/>
      <c r="F10" s="41"/>
    </row>
    <row r="11" spans="1:8" s="29" customFormat="1" ht="21" customHeight="1" thickBot="1" x14ac:dyDescent="0.25">
      <c r="A11" s="206" t="s">
        <v>86</v>
      </c>
      <c r="B11" s="207"/>
      <c r="C11" s="207"/>
      <c r="D11" s="207"/>
      <c r="E11" s="207"/>
      <c r="F11" s="208"/>
    </row>
    <row r="12" spans="1:8" x14ac:dyDescent="0.2">
      <c r="A12" s="40"/>
      <c r="F12" s="41"/>
    </row>
    <row r="13" spans="1:8" ht="17.25" customHeight="1" x14ac:dyDescent="0.2">
      <c r="A13" s="33" t="s">
        <v>191</v>
      </c>
      <c r="B13" s="184" t="s">
        <v>33</v>
      </c>
      <c r="C13" s="184"/>
      <c r="D13" s="184"/>
      <c r="E13" s="184"/>
      <c r="F13" s="184"/>
    </row>
    <row r="14" spans="1:8" s="29" customFormat="1" ht="27.75" customHeight="1" x14ac:dyDescent="0.2">
      <c r="A14" s="118" t="s">
        <v>192</v>
      </c>
      <c r="B14" s="182" t="s">
        <v>193</v>
      </c>
      <c r="C14" s="182"/>
      <c r="D14" s="182"/>
      <c r="E14" s="182"/>
      <c r="F14" s="182"/>
    </row>
    <row r="15" spans="1:8" ht="14.25" customHeight="1" x14ac:dyDescent="0.2">
      <c r="A15" s="185" t="s">
        <v>194</v>
      </c>
      <c r="B15" s="186"/>
      <c r="C15" s="186"/>
      <c r="D15" s="186"/>
      <c r="E15" s="186"/>
      <c r="F15" s="30">
        <v>244.95</v>
      </c>
      <c r="H15" s="28">
        <v>82.54</v>
      </c>
    </row>
    <row r="16" spans="1:8" ht="14.25" customHeight="1" x14ac:dyDescent="0.2">
      <c r="A16" s="187" t="s">
        <v>195</v>
      </c>
      <c r="B16" s="188"/>
      <c r="C16" s="188"/>
      <c r="D16" s="188"/>
      <c r="E16" s="188"/>
      <c r="F16" s="30">
        <v>3.5</v>
      </c>
    </row>
    <row r="17" spans="1:6" ht="14.25" customHeight="1" x14ac:dyDescent="0.2">
      <c r="A17" s="191" t="s">
        <v>196</v>
      </c>
      <c r="B17" s="192"/>
      <c r="C17" s="192"/>
      <c r="D17" s="192"/>
      <c r="E17" s="192"/>
      <c r="F17" s="120">
        <f>F15/0.25</f>
        <v>979.8</v>
      </c>
    </row>
    <row r="18" spans="1:6" ht="14.25" customHeight="1" x14ac:dyDescent="0.2">
      <c r="A18" s="181" t="s">
        <v>227</v>
      </c>
      <c r="B18" s="181"/>
      <c r="C18" s="181"/>
      <c r="D18" s="181"/>
      <c r="E18" s="181"/>
      <c r="F18" s="123">
        <f>F17*F16</f>
        <v>3429.2999999999997</v>
      </c>
    </row>
    <row r="19" spans="1:6" ht="14.25" customHeight="1" x14ac:dyDescent="0.2">
      <c r="A19" s="181" t="s">
        <v>197</v>
      </c>
      <c r="B19" s="181"/>
      <c r="C19" s="181"/>
      <c r="D19" s="181"/>
      <c r="E19" s="181"/>
      <c r="F19" s="123">
        <v>3385</v>
      </c>
    </row>
    <row r="20" spans="1:6" x14ac:dyDescent="0.2">
      <c r="A20" s="189"/>
      <c r="B20" s="190"/>
      <c r="C20" s="121"/>
      <c r="D20" s="121"/>
      <c r="E20" s="121"/>
      <c r="F20" s="122"/>
    </row>
    <row r="21" spans="1:6" ht="17.25" customHeight="1" x14ac:dyDescent="0.2">
      <c r="A21" s="33" t="s">
        <v>87</v>
      </c>
      <c r="B21" s="184" t="s">
        <v>37</v>
      </c>
      <c r="C21" s="184"/>
      <c r="D21" s="184"/>
      <c r="E21" s="184"/>
      <c r="F21" s="184"/>
    </row>
    <row r="22" spans="1:6" s="29" customFormat="1" ht="39" customHeight="1" x14ac:dyDescent="0.2">
      <c r="A22" s="118" t="s">
        <v>88</v>
      </c>
      <c r="B22" s="182" t="s">
        <v>39</v>
      </c>
      <c r="C22" s="182"/>
      <c r="D22" s="182"/>
      <c r="E22" s="182"/>
      <c r="F22" s="182"/>
    </row>
    <row r="23" spans="1:6" ht="16.5" customHeight="1" x14ac:dyDescent="0.2">
      <c r="A23" s="210" t="s">
        <v>149</v>
      </c>
      <c r="B23" s="211"/>
      <c r="C23" s="211"/>
      <c r="D23" s="211"/>
      <c r="E23" s="211"/>
      <c r="F23" s="212"/>
    </row>
    <row r="24" spans="1:6" ht="16.5" customHeight="1" x14ac:dyDescent="0.2">
      <c r="A24" s="213" t="s">
        <v>150</v>
      </c>
      <c r="B24" s="214"/>
      <c r="C24" s="214"/>
      <c r="D24" s="214"/>
      <c r="E24" s="214"/>
      <c r="F24" s="215"/>
    </row>
    <row r="25" spans="1:6" ht="16.5" customHeight="1" x14ac:dyDescent="0.2">
      <c r="A25" s="213" t="s">
        <v>220</v>
      </c>
      <c r="B25" s="214"/>
      <c r="C25" s="214"/>
      <c r="D25" s="214"/>
      <c r="E25" s="214"/>
      <c r="F25" s="215"/>
    </row>
    <row r="26" spans="1:6" ht="16.5" customHeight="1" x14ac:dyDescent="0.2">
      <c r="A26" s="213" t="s">
        <v>221</v>
      </c>
      <c r="B26" s="214"/>
      <c r="C26" s="214"/>
      <c r="D26" s="214"/>
      <c r="E26" s="214"/>
      <c r="F26" s="215"/>
    </row>
    <row r="27" spans="1:6" ht="19.5" customHeight="1" x14ac:dyDescent="0.2">
      <c r="A27" s="216" t="s">
        <v>151</v>
      </c>
      <c r="B27" s="217"/>
      <c r="C27" s="217"/>
      <c r="D27" s="217"/>
      <c r="E27" s="217"/>
      <c r="F27" s="218"/>
    </row>
    <row r="28" spans="1:6" ht="30.75" customHeight="1" x14ac:dyDescent="0.2">
      <c r="A28" s="213" t="s">
        <v>233</v>
      </c>
      <c r="B28" s="214"/>
      <c r="C28" s="214"/>
      <c r="D28" s="214"/>
      <c r="E28" s="214"/>
      <c r="F28" s="215"/>
    </row>
    <row r="29" spans="1:6" ht="14.25" customHeight="1" x14ac:dyDescent="0.2">
      <c r="A29" s="181" t="s">
        <v>148</v>
      </c>
      <c r="B29" s="181"/>
      <c r="C29" s="181"/>
      <c r="D29" s="181"/>
      <c r="E29" s="209">
        <f>0.3*Planilha!D30</f>
        <v>62341.862345699999</v>
      </c>
      <c r="F29" s="209"/>
    </row>
    <row r="30" spans="1:6" x14ac:dyDescent="0.2">
      <c r="A30" s="44"/>
      <c r="B30" s="45"/>
      <c r="C30" s="45"/>
      <c r="D30" s="45"/>
      <c r="E30" s="46"/>
      <c r="F30" s="47"/>
    </row>
    <row r="31" spans="1:6" ht="17.25" customHeight="1" x14ac:dyDescent="0.2">
      <c r="A31" s="33">
        <v>24</v>
      </c>
      <c r="B31" s="184" t="s">
        <v>42</v>
      </c>
      <c r="C31" s="184"/>
      <c r="D31" s="184"/>
      <c r="E31" s="184"/>
      <c r="F31" s="184"/>
    </row>
    <row r="32" spans="1:6" s="29" customFormat="1" ht="20.25" customHeight="1" x14ac:dyDescent="0.2">
      <c r="A32" s="118" t="s">
        <v>154</v>
      </c>
      <c r="B32" s="182" t="s">
        <v>44</v>
      </c>
      <c r="C32" s="182"/>
      <c r="D32" s="182"/>
      <c r="E32" s="182"/>
      <c r="F32" s="182"/>
    </row>
    <row r="33" spans="1:6" s="29" customFormat="1" ht="20.25" customHeight="1" x14ac:dyDescent="0.2">
      <c r="A33" s="118" t="s">
        <v>155</v>
      </c>
      <c r="B33" s="182" t="s">
        <v>156</v>
      </c>
      <c r="C33" s="182"/>
      <c r="D33" s="182"/>
      <c r="E33" s="182"/>
      <c r="F33" s="182"/>
    </row>
    <row r="34" spans="1:6" ht="14.25" customHeight="1" x14ac:dyDescent="0.2">
      <c r="A34" s="185" t="s">
        <v>157</v>
      </c>
      <c r="B34" s="186"/>
      <c r="C34" s="186"/>
      <c r="D34" s="186"/>
      <c r="E34" s="186"/>
      <c r="F34" s="30">
        <v>2</v>
      </c>
    </row>
    <row r="35" spans="1:6" ht="14.25" customHeight="1" x14ac:dyDescent="0.2">
      <c r="A35" s="191" t="s">
        <v>158</v>
      </c>
      <c r="B35" s="192"/>
      <c r="C35" s="192"/>
      <c r="D35" s="192"/>
      <c r="E35" s="192"/>
      <c r="F35" s="120">
        <v>10</v>
      </c>
    </row>
    <row r="36" spans="1:6" ht="14.25" customHeight="1" x14ac:dyDescent="0.2">
      <c r="A36" s="181" t="s">
        <v>159</v>
      </c>
      <c r="B36" s="181"/>
      <c r="C36" s="181"/>
      <c r="D36" s="181"/>
      <c r="E36" s="181"/>
      <c r="F36" s="123">
        <f>SUM(F34:F35)</f>
        <v>12</v>
      </c>
    </row>
    <row r="37" spans="1:6" x14ac:dyDescent="0.2">
      <c r="A37" s="189"/>
      <c r="B37" s="190"/>
      <c r="C37" s="121"/>
      <c r="D37" s="121"/>
      <c r="E37" s="121"/>
      <c r="F37" s="122"/>
    </row>
    <row r="38" spans="1:6" s="29" customFormat="1" ht="26.25" customHeight="1" x14ac:dyDescent="0.2">
      <c r="A38" s="118" t="s">
        <v>160</v>
      </c>
      <c r="B38" s="182" t="s">
        <v>161</v>
      </c>
      <c r="C38" s="182"/>
      <c r="D38" s="182"/>
      <c r="E38" s="182"/>
      <c r="F38" s="182"/>
    </row>
    <row r="39" spans="1:6" ht="12.75" customHeight="1" x14ac:dyDescent="0.2">
      <c r="A39" s="185" t="s">
        <v>228</v>
      </c>
      <c r="B39" s="186"/>
      <c r="C39" s="186"/>
      <c r="D39" s="186"/>
      <c r="E39" s="186"/>
      <c r="F39" s="30">
        <v>1</v>
      </c>
    </row>
    <row r="40" spans="1:6" x14ac:dyDescent="0.2">
      <c r="A40" s="191" t="s">
        <v>229</v>
      </c>
      <c r="B40" s="192"/>
      <c r="C40" s="192"/>
      <c r="D40" s="192"/>
      <c r="E40" s="192"/>
      <c r="F40" s="120">
        <v>8</v>
      </c>
    </row>
    <row r="41" spans="1:6" x14ac:dyDescent="0.2">
      <c r="A41" s="181" t="s">
        <v>159</v>
      </c>
      <c r="B41" s="181"/>
      <c r="C41" s="181"/>
      <c r="D41" s="181"/>
      <c r="E41" s="181"/>
      <c r="F41" s="123">
        <f>SUM(F39:F40)</f>
        <v>9</v>
      </c>
    </row>
    <row r="42" spans="1:6" x14ac:dyDescent="0.2">
      <c r="A42" s="34"/>
      <c r="B42" s="88"/>
      <c r="C42" s="88"/>
      <c r="D42" s="88"/>
      <c r="F42" s="35"/>
    </row>
    <row r="43" spans="1:6" s="29" customFormat="1" ht="30" customHeight="1" x14ac:dyDescent="0.2">
      <c r="A43" s="118" t="s">
        <v>162</v>
      </c>
      <c r="B43" s="182" t="s">
        <v>163</v>
      </c>
      <c r="C43" s="182"/>
      <c r="D43" s="182"/>
      <c r="E43" s="182"/>
      <c r="F43" s="182"/>
    </row>
    <row r="44" spans="1:6" ht="12.75" customHeight="1" x14ac:dyDescent="0.2">
      <c r="A44" s="185" t="s">
        <v>165</v>
      </c>
      <c r="B44" s="186"/>
      <c r="C44" s="186"/>
      <c r="D44" s="186"/>
      <c r="E44" s="186"/>
      <c r="F44" s="30">
        <v>1</v>
      </c>
    </row>
    <row r="45" spans="1:6" x14ac:dyDescent="0.2">
      <c r="A45" s="191" t="s">
        <v>164</v>
      </c>
      <c r="B45" s="192"/>
      <c r="C45" s="192"/>
      <c r="D45" s="192"/>
      <c r="E45" s="192"/>
      <c r="F45" s="120">
        <v>20</v>
      </c>
    </row>
    <row r="46" spans="1:6" x14ac:dyDescent="0.2">
      <c r="A46" s="181" t="s">
        <v>159</v>
      </c>
      <c r="B46" s="181"/>
      <c r="C46" s="181"/>
      <c r="D46" s="181"/>
      <c r="E46" s="181"/>
      <c r="F46" s="123">
        <f>SUM(F44:F45)</f>
        <v>21</v>
      </c>
    </row>
    <row r="47" spans="1:6" x14ac:dyDescent="0.2">
      <c r="A47" s="34"/>
      <c r="B47" s="88"/>
      <c r="C47" s="88"/>
      <c r="D47" s="88"/>
      <c r="F47" s="35"/>
    </row>
    <row r="48" spans="1:6" ht="27.75" customHeight="1" x14ac:dyDescent="0.2">
      <c r="A48" s="118" t="s">
        <v>166</v>
      </c>
      <c r="B48" s="182" t="s">
        <v>52</v>
      </c>
      <c r="C48" s="182"/>
      <c r="D48" s="182"/>
      <c r="E48" s="182"/>
      <c r="F48" s="182"/>
    </row>
    <row r="49" spans="1:6" ht="12.75" customHeight="1" x14ac:dyDescent="0.2">
      <c r="A49" s="185" t="s">
        <v>169</v>
      </c>
      <c r="B49" s="186"/>
      <c r="C49" s="186"/>
      <c r="D49" s="186"/>
      <c r="E49" s="186"/>
      <c r="F49" s="30">
        <f>25.95*9.95</f>
        <v>258.20249999999999</v>
      </c>
    </row>
    <row r="50" spans="1:6" x14ac:dyDescent="0.2">
      <c r="A50" s="191" t="s">
        <v>170</v>
      </c>
      <c r="B50" s="192"/>
      <c r="C50" s="192"/>
      <c r="D50" s="192"/>
      <c r="E50" s="192"/>
      <c r="F50" s="120">
        <f>8*14.6</f>
        <v>116.8</v>
      </c>
    </row>
    <row r="51" spans="1:6" x14ac:dyDescent="0.2">
      <c r="A51" s="181" t="s">
        <v>190</v>
      </c>
      <c r="B51" s="181"/>
      <c r="C51" s="181"/>
      <c r="D51" s="181"/>
      <c r="E51" s="181"/>
      <c r="F51" s="123">
        <f>SUM(F49:F50)</f>
        <v>375.0025</v>
      </c>
    </row>
    <row r="52" spans="1:6" x14ac:dyDescent="0.2">
      <c r="A52" s="124"/>
      <c r="B52" s="125"/>
      <c r="C52" s="125"/>
      <c r="D52" s="125"/>
      <c r="E52" s="125"/>
      <c r="F52" s="126"/>
    </row>
    <row r="53" spans="1:6" ht="27.75" customHeight="1" x14ac:dyDescent="0.2">
      <c r="A53" s="118" t="s">
        <v>167</v>
      </c>
      <c r="B53" s="182" t="s">
        <v>168</v>
      </c>
      <c r="C53" s="182"/>
      <c r="D53" s="182"/>
      <c r="E53" s="182"/>
      <c r="F53" s="182"/>
    </row>
    <row r="54" spans="1:6" ht="12.75" customHeight="1" x14ac:dyDescent="0.2">
      <c r="A54" s="98" t="s">
        <v>175</v>
      </c>
      <c r="B54" s="99" t="s">
        <v>171</v>
      </c>
      <c r="C54" s="99" t="s">
        <v>184</v>
      </c>
      <c r="D54" s="99" t="s">
        <v>173</v>
      </c>
      <c r="E54" s="193" t="s">
        <v>174</v>
      </c>
      <c r="F54" s="194"/>
    </row>
    <row r="55" spans="1:6" ht="14.25" customHeight="1" x14ac:dyDescent="0.2">
      <c r="A55" s="100" t="s">
        <v>176</v>
      </c>
      <c r="B55" s="102">
        <v>2</v>
      </c>
      <c r="C55" s="102">
        <v>21</v>
      </c>
      <c r="D55" s="102">
        <f>0.55*0.5</f>
        <v>0.27500000000000002</v>
      </c>
      <c r="E55" s="195">
        <f>B55*C55*D55</f>
        <v>11.55</v>
      </c>
      <c r="F55" s="196"/>
    </row>
    <row r="56" spans="1:6" ht="14.25" customHeight="1" x14ac:dyDescent="0.2">
      <c r="A56" s="100" t="s">
        <v>177</v>
      </c>
      <c r="B56" s="102">
        <v>7</v>
      </c>
      <c r="C56" s="102">
        <v>3</v>
      </c>
      <c r="D56" s="102">
        <f>0.3*0.3</f>
        <v>0.09</v>
      </c>
      <c r="E56" s="195">
        <f t="shared" ref="E56:E57" si="0">B56*C56*D56</f>
        <v>1.89</v>
      </c>
      <c r="F56" s="196"/>
    </row>
    <row r="57" spans="1:6" ht="14.25" customHeight="1" x14ac:dyDescent="0.2">
      <c r="A57" s="101" t="s">
        <v>178</v>
      </c>
      <c r="B57" s="103">
        <v>1</v>
      </c>
      <c r="C57" s="104">
        <v>0.1</v>
      </c>
      <c r="D57" s="104">
        <f>8.12*14.6</f>
        <v>118.55199999999999</v>
      </c>
      <c r="E57" s="202">
        <f t="shared" si="0"/>
        <v>11.8552</v>
      </c>
      <c r="F57" s="203"/>
    </row>
    <row r="58" spans="1:6" ht="14.25" customHeight="1" x14ac:dyDescent="0.2">
      <c r="A58" s="181" t="s">
        <v>179</v>
      </c>
      <c r="B58" s="181"/>
      <c r="C58" s="181"/>
      <c r="D58" s="181"/>
      <c r="E58" s="183">
        <f>SUM(E55:F57)</f>
        <v>25.295200000000001</v>
      </c>
      <c r="F58" s="183"/>
    </row>
    <row r="59" spans="1:6" x14ac:dyDescent="0.2">
      <c r="A59" s="204"/>
      <c r="B59" s="205"/>
      <c r="C59" s="127"/>
      <c r="D59" s="127"/>
      <c r="E59" s="127"/>
      <c r="F59" s="128"/>
    </row>
    <row r="60" spans="1:6" ht="27.75" customHeight="1" x14ac:dyDescent="0.2">
      <c r="A60" s="118" t="s">
        <v>180</v>
      </c>
      <c r="B60" s="182" t="s">
        <v>181</v>
      </c>
      <c r="C60" s="182"/>
      <c r="D60" s="182"/>
      <c r="E60" s="182"/>
      <c r="F60" s="182"/>
    </row>
    <row r="61" spans="1:6" ht="12.75" customHeight="1" x14ac:dyDescent="0.2">
      <c r="A61" s="98" t="s">
        <v>175</v>
      </c>
      <c r="B61" s="99" t="s">
        <v>171</v>
      </c>
      <c r="C61" s="99" t="s">
        <v>187</v>
      </c>
      <c r="D61" s="99" t="s">
        <v>188</v>
      </c>
      <c r="E61" s="193" t="s">
        <v>173</v>
      </c>
      <c r="F61" s="194"/>
    </row>
    <row r="62" spans="1:6" ht="14.25" customHeight="1" x14ac:dyDescent="0.2">
      <c r="A62" s="179" t="s">
        <v>185</v>
      </c>
      <c r="B62" s="102">
        <v>1</v>
      </c>
      <c r="C62" s="102">
        <v>1</v>
      </c>
      <c r="D62" s="102">
        <v>3.25</v>
      </c>
      <c r="E62" s="195">
        <f>B62*C62*D62</f>
        <v>3.25</v>
      </c>
      <c r="F62" s="196"/>
    </row>
    <row r="63" spans="1:6" ht="14.25" customHeight="1" x14ac:dyDescent="0.2">
      <c r="A63" s="197"/>
      <c r="B63" s="102">
        <v>1</v>
      </c>
      <c r="C63" s="102">
        <v>1</v>
      </c>
      <c r="D63" s="102">
        <v>2.25</v>
      </c>
      <c r="E63" s="195">
        <f t="shared" ref="E63" si="1">B63*C63*D63</f>
        <v>2.25</v>
      </c>
      <c r="F63" s="196"/>
    </row>
    <row r="64" spans="1:6" ht="14.25" customHeight="1" x14ac:dyDescent="0.2">
      <c r="A64" s="179" t="s">
        <v>186</v>
      </c>
      <c r="B64" s="102">
        <v>1</v>
      </c>
      <c r="C64" s="102">
        <v>1.2</v>
      </c>
      <c r="D64" s="102">
        <v>3</v>
      </c>
      <c r="E64" s="195">
        <f t="shared" ref="E64:E66" si="2">B64*C64*D64</f>
        <v>3.5999999999999996</v>
      </c>
      <c r="F64" s="196"/>
    </row>
    <row r="65" spans="1:6" ht="14.25" customHeight="1" x14ac:dyDescent="0.2">
      <c r="A65" s="198"/>
      <c r="B65" s="102">
        <v>1</v>
      </c>
      <c r="C65" s="102">
        <v>1.2</v>
      </c>
      <c r="D65" s="102">
        <v>3</v>
      </c>
      <c r="E65" s="195">
        <f t="shared" ref="E65" si="3">B65*C65*D65</f>
        <v>3.5999999999999996</v>
      </c>
      <c r="F65" s="196"/>
    </row>
    <row r="66" spans="1:6" ht="14.25" customHeight="1" x14ac:dyDescent="0.2">
      <c r="A66" s="198"/>
      <c r="B66" s="103">
        <v>3</v>
      </c>
      <c r="C66" s="104">
        <v>2.5499999999999998</v>
      </c>
      <c r="D66" s="104">
        <v>0.3</v>
      </c>
      <c r="E66" s="202">
        <f t="shared" si="2"/>
        <v>2.2949999999999999</v>
      </c>
      <c r="F66" s="203"/>
    </row>
    <row r="67" spans="1:6" ht="14.25" customHeight="1" x14ac:dyDescent="0.2">
      <c r="A67" s="181" t="s">
        <v>189</v>
      </c>
      <c r="B67" s="181"/>
      <c r="C67" s="181"/>
      <c r="D67" s="181"/>
      <c r="E67" s="183">
        <f>SUM(E62:F66)</f>
        <v>14.994999999999999</v>
      </c>
      <c r="F67" s="183"/>
    </row>
    <row r="68" spans="1:6" x14ac:dyDescent="0.2">
      <c r="A68" s="219"/>
      <c r="B68" s="220"/>
      <c r="C68" s="36"/>
      <c r="D68" s="36"/>
      <c r="E68" s="36"/>
      <c r="F68" s="129"/>
    </row>
    <row r="69" spans="1:6" ht="27.75" customHeight="1" x14ac:dyDescent="0.2">
      <c r="A69" s="118" t="s">
        <v>182</v>
      </c>
      <c r="B69" s="182" t="s">
        <v>183</v>
      </c>
      <c r="C69" s="182"/>
      <c r="D69" s="182"/>
      <c r="E69" s="182"/>
      <c r="F69" s="182"/>
    </row>
    <row r="70" spans="1:6" ht="12.75" customHeight="1" x14ac:dyDescent="0.2">
      <c r="A70" s="201" t="s">
        <v>175</v>
      </c>
      <c r="B70" s="193"/>
      <c r="C70" s="99" t="s">
        <v>172</v>
      </c>
      <c r="D70" s="99" t="s">
        <v>187</v>
      </c>
      <c r="E70" s="99" t="s">
        <v>188</v>
      </c>
      <c r="F70" s="109" t="s">
        <v>200</v>
      </c>
    </row>
    <row r="71" spans="1:6" ht="14.25" customHeight="1" x14ac:dyDescent="0.2">
      <c r="A71" s="178" t="s">
        <v>185</v>
      </c>
      <c r="B71" s="102" t="s">
        <v>198</v>
      </c>
      <c r="C71" s="102">
        <v>88.3</v>
      </c>
      <c r="D71" s="102">
        <v>0.7</v>
      </c>
      <c r="E71" s="107">
        <v>1.3</v>
      </c>
      <c r="F71" s="108">
        <f>E71*D71*C71</f>
        <v>80.352999999999994</v>
      </c>
    </row>
    <row r="72" spans="1:6" ht="14.25" customHeight="1" x14ac:dyDescent="0.2">
      <c r="A72" s="178"/>
      <c r="B72" s="102" t="s">
        <v>199</v>
      </c>
      <c r="C72" s="102">
        <v>85.3</v>
      </c>
      <c r="D72" s="102">
        <v>0.2</v>
      </c>
      <c r="E72" s="107">
        <v>5</v>
      </c>
      <c r="F72" s="108">
        <f t="shared" ref="F72:F75" si="4">E72*D72*C72</f>
        <v>85.3</v>
      </c>
    </row>
    <row r="73" spans="1:6" ht="14.25" customHeight="1" x14ac:dyDescent="0.2">
      <c r="A73" s="178" t="s">
        <v>186</v>
      </c>
      <c r="B73" s="180" t="s">
        <v>199</v>
      </c>
      <c r="C73" s="102">
        <v>17</v>
      </c>
      <c r="D73" s="102">
        <v>0.2</v>
      </c>
      <c r="E73" s="107">
        <v>3</v>
      </c>
      <c r="F73" s="108">
        <f t="shared" si="4"/>
        <v>10.200000000000001</v>
      </c>
    </row>
    <row r="74" spans="1:6" ht="14.25" customHeight="1" x14ac:dyDescent="0.2">
      <c r="A74" s="178"/>
      <c r="B74" s="180"/>
      <c r="C74" s="102">
        <v>8</v>
      </c>
      <c r="D74" s="102">
        <v>0.2</v>
      </c>
      <c r="E74" s="107">
        <v>5</v>
      </c>
      <c r="F74" s="108">
        <f t="shared" si="4"/>
        <v>8</v>
      </c>
    </row>
    <row r="75" spans="1:6" ht="14.25" customHeight="1" x14ac:dyDescent="0.2">
      <c r="A75" s="178"/>
      <c r="B75" s="180"/>
      <c r="C75" s="102">
        <v>2</v>
      </c>
      <c r="D75" s="102">
        <v>0.2</v>
      </c>
      <c r="E75" s="107">
        <v>7</v>
      </c>
      <c r="F75" s="108">
        <f t="shared" si="4"/>
        <v>2.8000000000000003</v>
      </c>
    </row>
    <row r="76" spans="1:6" ht="14.25" customHeight="1" x14ac:dyDescent="0.2">
      <c r="A76" s="178"/>
      <c r="B76" s="119"/>
      <c r="C76" s="102">
        <v>4</v>
      </c>
      <c r="D76" s="102">
        <v>0.2</v>
      </c>
      <c r="E76" s="107">
        <v>5</v>
      </c>
      <c r="F76" s="108">
        <f t="shared" ref="F76" si="5">E76*D76*C76</f>
        <v>4</v>
      </c>
    </row>
    <row r="77" spans="1:6" ht="14.25" customHeight="1" x14ac:dyDescent="0.2">
      <c r="A77" s="178"/>
      <c r="B77" s="102" t="s">
        <v>201</v>
      </c>
      <c r="C77" s="102">
        <v>7</v>
      </c>
      <c r="D77" s="102">
        <v>0.25</v>
      </c>
      <c r="E77" s="107">
        <v>1.2</v>
      </c>
      <c r="F77" s="108">
        <f t="shared" ref="F77" si="6">E77*D77*C77</f>
        <v>2.1</v>
      </c>
    </row>
    <row r="78" spans="1:6" ht="14.25" customHeight="1" x14ac:dyDescent="0.2">
      <c r="A78" s="179"/>
      <c r="B78" s="103" t="s">
        <v>198</v>
      </c>
      <c r="C78" s="103">
        <v>4</v>
      </c>
      <c r="D78" s="103">
        <v>0.3</v>
      </c>
      <c r="E78" s="130">
        <v>1.2</v>
      </c>
      <c r="F78" s="131">
        <f t="shared" ref="F78" si="7">E78*D78*C78</f>
        <v>1.44</v>
      </c>
    </row>
    <row r="79" spans="1:6" ht="14.25" customHeight="1" x14ac:dyDescent="0.2">
      <c r="A79" s="181" t="s">
        <v>179</v>
      </c>
      <c r="B79" s="181"/>
      <c r="C79" s="181"/>
      <c r="D79" s="181"/>
      <c r="E79" s="181"/>
      <c r="F79" s="132">
        <f>SUM(F71:F78)</f>
        <v>194.19299999999998</v>
      </c>
    </row>
    <row r="80" spans="1:6" ht="14.25" customHeight="1" x14ac:dyDescent="0.2">
      <c r="A80" s="181" t="s">
        <v>230</v>
      </c>
      <c r="B80" s="181"/>
      <c r="C80" s="181"/>
      <c r="D80" s="181"/>
      <c r="E80" s="181"/>
      <c r="F80" s="132">
        <v>182.4</v>
      </c>
    </row>
    <row r="81" spans="1:6" ht="14.25" customHeight="1" x14ac:dyDescent="0.2">
      <c r="A81" s="181" t="s">
        <v>231</v>
      </c>
      <c r="B81" s="181"/>
      <c r="C81" s="181"/>
      <c r="D81" s="181"/>
      <c r="E81" s="181"/>
      <c r="F81" s="132">
        <f>F79-F80</f>
        <v>11.792999999999978</v>
      </c>
    </row>
    <row r="82" spans="1:6" ht="12.75" customHeight="1" x14ac:dyDescent="0.2">
      <c r="A82" s="199"/>
      <c r="B82" s="200"/>
      <c r="C82" s="200"/>
      <c r="D82" s="200"/>
      <c r="E82" s="200"/>
      <c r="F82" s="106"/>
    </row>
    <row r="83" spans="1:6" ht="27.75" customHeight="1" x14ac:dyDescent="0.2">
      <c r="A83" s="118" t="s">
        <v>222</v>
      </c>
      <c r="B83" s="182" t="s">
        <v>223</v>
      </c>
      <c r="C83" s="182"/>
      <c r="D83" s="182"/>
      <c r="E83" s="182"/>
      <c r="F83" s="182"/>
    </row>
    <row r="84" spans="1:6" ht="12.75" customHeight="1" x14ac:dyDescent="0.2">
      <c r="A84" s="173" t="s">
        <v>225</v>
      </c>
      <c r="B84" s="174"/>
      <c r="C84" s="174"/>
      <c r="D84" s="174"/>
      <c r="E84" s="174"/>
      <c r="F84" s="117">
        <f>F79</f>
        <v>194.19299999999998</v>
      </c>
    </row>
    <row r="85" spans="1:6" ht="14.25" customHeight="1" x14ac:dyDescent="0.2">
      <c r="A85" s="175" t="s">
        <v>224</v>
      </c>
      <c r="B85" s="176"/>
      <c r="C85" s="176"/>
      <c r="D85" s="176"/>
      <c r="E85" s="176"/>
      <c r="F85" s="133">
        <v>0.3</v>
      </c>
    </row>
    <row r="86" spans="1:6" ht="14.25" customHeight="1" x14ac:dyDescent="0.2">
      <c r="A86" s="177" t="s">
        <v>226</v>
      </c>
      <c r="B86" s="177"/>
      <c r="C86" s="177"/>
      <c r="D86" s="177"/>
      <c r="E86" s="177"/>
      <c r="F86" s="137">
        <f>(F84*F85)+F84</f>
        <v>252.45089999999999</v>
      </c>
    </row>
    <row r="87" spans="1:6" ht="14.25" customHeight="1" x14ac:dyDescent="0.2">
      <c r="A87" s="177" t="s">
        <v>232</v>
      </c>
      <c r="B87" s="177"/>
      <c r="C87" s="177"/>
      <c r="D87" s="177"/>
      <c r="E87" s="177"/>
      <c r="F87" s="137">
        <f>F86</f>
        <v>252.45089999999999</v>
      </c>
    </row>
    <row r="88" spans="1:6" ht="14.25" customHeight="1" x14ac:dyDescent="0.2">
      <c r="A88" s="105"/>
      <c r="B88" s="110"/>
      <c r="C88" s="134"/>
      <c r="D88" s="134"/>
      <c r="E88" s="135"/>
      <c r="F88" s="136"/>
    </row>
  </sheetData>
  <mergeCells count="72">
    <mergeCell ref="A87:E87"/>
    <mergeCell ref="B60:F60"/>
    <mergeCell ref="B21:F21"/>
    <mergeCell ref="E66:F66"/>
    <mergeCell ref="A68:B68"/>
    <mergeCell ref="E64:F64"/>
    <mergeCell ref="B53:F53"/>
    <mergeCell ref="B38:F38"/>
    <mergeCell ref="A39:E39"/>
    <mergeCell ref="A40:E40"/>
    <mergeCell ref="E54:F54"/>
    <mergeCell ref="A50:E50"/>
    <mergeCell ref="A51:E51"/>
    <mergeCell ref="A37:B37"/>
    <mergeCell ref="A36:E36"/>
    <mergeCell ref="A35:E35"/>
    <mergeCell ref="A11:F11"/>
    <mergeCell ref="B32:F32"/>
    <mergeCell ref="B31:F31"/>
    <mergeCell ref="A34:E34"/>
    <mergeCell ref="B33:F33"/>
    <mergeCell ref="B22:F22"/>
    <mergeCell ref="A29:D29"/>
    <mergeCell ref="E29:F29"/>
    <mergeCell ref="A23:F23"/>
    <mergeCell ref="A24:F24"/>
    <mergeCell ref="A28:F28"/>
    <mergeCell ref="A25:F25"/>
    <mergeCell ref="A27:F27"/>
    <mergeCell ref="A26:F26"/>
    <mergeCell ref="A41:E41"/>
    <mergeCell ref="A44:E44"/>
    <mergeCell ref="A45:E45"/>
    <mergeCell ref="A46:E46"/>
    <mergeCell ref="A49:E49"/>
    <mergeCell ref="B43:F43"/>
    <mergeCell ref="B48:F48"/>
    <mergeCell ref="E55:F55"/>
    <mergeCell ref="E58:F58"/>
    <mergeCell ref="A58:D58"/>
    <mergeCell ref="E57:F57"/>
    <mergeCell ref="A59:B59"/>
    <mergeCell ref="E56:F56"/>
    <mergeCell ref="B69:F69"/>
    <mergeCell ref="A82:E82"/>
    <mergeCell ref="A71:A72"/>
    <mergeCell ref="A70:B70"/>
    <mergeCell ref="A80:E80"/>
    <mergeCell ref="A81:E81"/>
    <mergeCell ref="A67:D67"/>
    <mergeCell ref="E67:F67"/>
    <mergeCell ref="B13:F13"/>
    <mergeCell ref="B14:F14"/>
    <mergeCell ref="A15:E15"/>
    <mergeCell ref="A16:E16"/>
    <mergeCell ref="A18:E18"/>
    <mergeCell ref="A20:B20"/>
    <mergeCell ref="A17:E17"/>
    <mergeCell ref="A19:E19"/>
    <mergeCell ref="E61:F61"/>
    <mergeCell ref="E62:F62"/>
    <mergeCell ref="E63:F63"/>
    <mergeCell ref="A62:A63"/>
    <mergeCell ref="E65:F65"/>
    <mergeCell ref="A64:A66"/>
    <mergeCell ref="A84:E84"/>
    <mergeCell ref="A85:E85"/>
    <mergeCell ref="A86:E86"/>
    <mergeCell ref="A73:A78"/>
    <mergeCell ref="B73:B75"/>
    <mergeCell ref="A79:E79"/>
    <mergeCell ref="B83:F83"/>
  </mergeCells>
  <pageMargins left="0.51181102362204722" right="0.51181102362204722" top="0.78740157480314965" bottom="0.78740157480314965" header="0.31496062992125984" footer="0.31496062992125984"/>
  <pageSetup paperSize="9" scale="87" orientation="portrait" horizontalDpi="360" verticalDpi="360" r:id="rId1"/>
  <headerFooter>
    <oddFooter>&amp;R&amp;P</oddFooter>
  </headerFooter>
  <rowBreaks count="1" manualBreakCount="1">
    <brk id="2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1"/>
  <sheetViews>
    <sheetView view="pageBreakPreview" zoomScale="70" zoomScaleNormal="90" zoomScaleSheetLayoutView="70" workbookViewId="0">
      <selection activeCell="L23" sqref="L23"/>
    </sheetView>
  </sheetViews>
  <sheetFormatPr defaultRowHeight="14.25" x14ac:dyDescent="0.2"/>
  <cols>
    <col min="4" max="4" width="60.625" customWidth="1"/>
    <col min="13" max="13" width="9.375" bestFit="1" customWidth="1"/>
  </cols>
  <sheetData>
    <row r="1" spans="1:10" s="28" customFormat="1" ht="12.75" x14ac:dyDescent="0.2">
      <c r="A1" s="37"/>
      <c r="B1" s="38"/>
      <c r="C1" s="38"/>
      <c r="D1" s="38"/>
      <c r="E1" s="38"/>
      <c r="F1" s="58"/>
      <c r="G1" s="89"/>
      <c r="H1" s="89"/>
      <c r="I1" s="89"/>
      <c r="J1" s="90"/>
    </row>
    <row r="2" spans="1:10" s="28" customFormat="1" ht="12.75" x14ac:dyDescent="0.2">
      <c r="A2" s="40"/>
      <c r="B2" s="31"/>
      <c r="C2" s="31"/>
      <c r="D2" s="31"/>
      <c r="E2" s="31"/>
      <c r="F2" s="32"/>
      <c r="J2" s="91"/>
    </row>
    <row r="3" spans="1:10" s="28" customFormat="1" ht="12.75" x14ac:dyDescent="0.2">
      <c r="A3" s="40"/>
      <c r="B3" s="31"/>
      <c r="C3" s="31"/>
      <c r="D3" s="31"/>
      <c r="E3" s="31"/>
      <c r="F3" s="32"/>
      <c r="J3" s="91"/>
    </row>
    <row r="4" spans="1:10" s="28" customFormat="1" ht="12.75" x14ac:dyDescent="0.2">
      <c r="A4" s="40"/>
      <c r="B4" s="31"/>
      <c r="C4" s="31"/>
      <c r="D4" s="31"/>
      <c r="E4" s="31"/>
      <c r="F4" s="32"/>
      <c r="J4" s="91"/>
    </row>
    <row r="5" spans="1:10" s="28" customFormat="1" ht="12.75" x14ac:dyDescent="0.2">
      <c r="A5" s="85"/>
      <c r="B5" s="86"/>
      <c r="C5" s="87"/>
      <c r="D5" s="87"/>
      <c r="E5" s="87"/>
      <c r="F5" s="92"/>
      <c r="J5" s="91"/>
    </row>
    <row r="6" spans="1:10" s="28" customFormat="1" ht="12.75" x14ac:dyDescent="0.2">
      <c r="A6" s="85" t="s">
        <v>85</v>
      </c>
      <c r="B6" s="86"/>
      <c r="C6" s="87"/>
      <c r="D6" s="87"/>
      <c r="E6" s="87"/>
      <c r="F6" s="92"/>
      <c r="J6" s="91"/>
    </row>
    <row r="7" spans="1:10" s="28" customFormat="1" ht="12.75" x14ac:dyDescent="0.2">
      <c r="A7" s="85" t="s">
        <v>82</v>
      </c>
      <c r="B7" s="86"/>
      <c r="C7" s="87"/>
      <c r="D7" s="87"/>
      <c r="E7" s="87"/>
      <c r="F7" s="92"/>
      <c r="J7" s="91"/>
    </row>
    <row r="8" spans="1:10" s="28" customFormat="1" ht="12.75" x14ac:dyDescent="0.2">
      <c r="A8" s="85" t="s">
        <v>84</v>
      </c>
      <c r="B8" s="86"/>
      <c r="C8" s="87"/>
      <c r="D8" s="87"/>
      <c r="E8" s="87"/>
      <c r="F8" s="92"/>
      <c r="J8" s="91"/>
    </row>
    <row r="9" spans="1:10" s="28" customFormat="1" ht="12.75" x14ac:dyDescent="0.2">
      <c r="A9" s="85" t="s">
        <v>153</v>
      </c>
      <c r="B9" s="86"/>
      <c r="C9" s="87"/>
      <c r="D9" s="87"/>
      <c r="E9" s="87"/>
      <c r="F9" s="92"/>
      <c r="J9" s="91"/>
    </row>
    <row r="10" spans="1:10" s="28" customFormat="1" ht="13.5" thickBot="1" x14ac:dyDescent="0.25">
      <c r="A10" s="85"/>
      <c r="B10" s="86"/>
      <c r="C10" s="87"/>
      <c r="D10" s="87"/>
      <c r="E10" s="87"/>
      <c r="F10" s="92"/>
      <c r="J10" s="91"/>
    </row>
    <row r="11" spans="1:10" s="29" customFormat="1" ht="21" customHeight="1" thickBot="1" x14ac:dyDescent="0.25">
      <c r="A11" s="206" t="s">
        <v>147</v>
      </c>
      <c r="B11" s="207"/>
      <c r="C11" s="207"/>
      <c r="D11" s="207"/>
      <c r="E11" s="207"/>
      <c r="F11" s="207"/>
      <c r="G11" s="207"/>
      <c r="H11" s="207"/>
      <c r="I11" s="207"/>
      <c r="J11" s="208"/>
    </row>
    <row r="12" spans="1:10" x14ac:dyDescent="0.2">
      <c r="A12" s="93"/>
      <c r="J12" s="94"/>
    </row>
    <row r="13" spans="1:10" s="48" customFormat="1" ht="30" x14ac:dyDescent="0.2">
      <c r="A13" s="59" t="s">
        <v>38</v>
      </c>
      <c r="B13" s="60" t="s">
        <v>89</v>
      </c>
      <c r="C13" s="60" t="s">
        <v>90</v>
      </c>
      <c r="D13" s="77" t="s">
        <v>91</v>
      </c>
      <c r="E13" s="227" t="s">
        <v>92</v>
      </c>
      <c r="F13" s="227"/>
      <c r="G13" s="60" t="s">
        <v>93</v>
      </c>
      <c r="H13" s="61" t="s">
        <v>94</v>
      </c>
      <c r="I13" s="61" t="s">
        <v>0</v>
      </c>
      <c r="J13" s="62" t="s">
        <v>95</v>
      </c>
    </row>
    <row r="14" spans="1:10" s="48" customFormat="1" ht="38.25" x14ac:dyDescent="0.2">
      <c r="A14" s="63" t="s">
        <v>96</v>
      </c>
      <c r="B14" s="49" t="s">
        <v>144</v>
      </c>
      <c r="C14" s="49" t="s">
        <v>98</v>
      </c>
      <c r="D14" s="78" t="s">
        <v>39</v>
      </c>
      <c r="E14" s="225" t="s">
        <v>100</v>
      </c>
      <c r="F14" s="225"/>
      <c r="G14" s="49" t="s">
        <v>35</v>
      </c>
      <c r="H14" s="50">
        <v>1</v>
      </c>
      <c r="I14" s="51">
        <f>SUM(J15:J19)</f>
        <v>20.393929679502904</v>
      </c>
      <c r="J14" s="64">
        <f>H14*I14</f>
        <v>20.393929679502904</v>
      </c>
    </row>
    <row r="15" spans="1:10" s="48" customFormat="1" ht="38.25" x14ac:dyDescent="0.2">
      <c r="A15" s="65" t="s">
        <v>101</v>
      </c>
      <c r="B15" s="52" t="s">
        <v>105</v>
      </c>
      <c r="C15" s="52" t="s">
        <v>98</v>
      </c>
      <c r="D15" s="79" t="s">
        <v>106</v>
      </c>
      <c r="E15" s="221" t="s">
        <v>104</v>
      </c>
      <c r="F15" s="221"/>
      <c r="G15" s="52" t="s">
        <v>8</v>
      </c>
      <c r="H15" s="53"/>
      <c r="I15" s="54"/>
      <c r="J15" s="66"/>
    </row>
    <row r="16" spans="1:10" s="48" customFormat="1" ht="38.25" x14ac:dyDescent="0.2">
      <c r="A16" s="65" t="s">
        <v>101</v>
      </c>
      <c r="B16" s="52" t="s">
        <v>145</v>
      </c>
      <c r="C16" s="52" t="s">
        <v>98</v>
      </c>
      <c r="D16" s="79" t="s">
        <v>146</v>
      </c>
      <c r="E16" s="221" t="s">
        <v>104</v>
      </c>
      <c r="F16" s="221"/>
      <c r="G16" s="52" t="s">
        <v>8</v>
      </c>
      <c r="H16" s="53"/>
      <c r="I16" s="54"/>
      <c r="J16" s="66"/>
    </row>
    <row r="17" spans="1:14" s="48" customFormat="1" ht="51" x14ac:dyDescent="0.2">
      <c r="A17" s="65" t="s">
        <v>101</v>
      </c>
      <c r="B17" s="52" t="s">
        <v>134</v>
      </c>
      <c r="C17" s="52" t="s">
        <v>98</v>
      </c>
      <c r="D17" s="79" t="s">
        <v>135</v>
      </c>
      <c r="E17" s="221" t="s">
        <v>100</v>
      </c>
      <c r="F17" s="221"/>
      <c r="G17" s="52" t="s">
        <v>35</v>
      </c>
      <c r="H17" s="84">
        <f>0.6861*K17</f>
        <v>0.42839518280956596</v>
      </c>
      <c r="I17" s="54">
        <f>16.66</f>
        <v>16.66</v>
      </c>
      <c r="J17" s="66">
        <f>H17*I17</f>
        <v>7.1370637456073691</v>
      </c>
      <c r="K17" s="81">
        <f>K52</f>
        <v>0.62439175456867213</v>
      </c>
      <c r="L17" s="48">
        <f>J17*K17</f>
        <v>4.4563237545882446</v>
      </c>
    </row>
    <row r="18" spans="1:14" s="48" customFormat="1" ht="51" x14ac:dyDescent="0.2">
      <c r="A18" s="65" t="s">
        <v>101</v>
      </c>
      <c r="B18" s="52" t="s">
        <v>97</v>
      </c>
      <c r="C18" s="52" t="s">
        <v>98</v>
      </c>
      <c r="D18" s="79" t="s">
        <v>99</v>
      </c>
      <c r="E18" s="221" t="s">
        <v>100</v>
      </c>
      <c r="F18" s="221"/>
      <c r="G18" s="52" t="s">
        <v>35</v>
      </c>
      <c r="H18" s="84">
        <f>0.3724*K18</f>
        <v>0.26028511465259857</v>
      </c>
      <c r="I18" s="54">
        <f>16.7</f>
        <v>16.7</v>
      </c>
      <c r="J18" s="66">
        <f>H18*I18</f>
        <v>4.3467614146983955</v>
      </c>
      <c r="K18" s="81">
        <f>L37</f>
        <v>0.69893962044199398</v>
      </c>
      <c r="L18" s="48">
        <f t="shared" ref="L18:L19" si="0">J18*K18</f>
        <v>3.0381237733412014</v>
      </c>
    </row>
    <row r="19" spans="1:14" s="48" customFormat="1" ht="51" x14ac:dyDescent="0.2">
      <c r="A19" s="65" t="s">
        <v>101</v>
      </c>
      <c r="B19" s="52" t="s">
        <v>140</v>
      </c>
      <c r="C19" s="52" t="s">
        <v>98</v>
      </c>
      <c r="D19" s="79" t="s">
        <v>141</v>
      </c>
      <c r="E19" s="221" t="s">
        <v>100</v>
      </c>
      <c r="F19" s="221"/>
      <c r="G19" s="52" t="s">
        <v>35</v>
      </c>
      <c r="H19" s="84">
        <f>0.1896/K19</f>
        <v>0.43892140488655851</v>
      </c>
      <c r="I19" s="54">
        <f>20.3</f>
        <v>20.3</v>
      </c>
      <c r="J19" s="66">
        <f>H19*I19</f>
        <v>8.9101045191971373</v>
      </c>
      <c r="K19" s="81">
        <f>L67</f>
        <v>0.43196799675104269</v>
      </c>
      <c r="L19" s="48">
        <f t="shared" si="0"/>
        <v>3.8488799999999999</v>
      </c>
    </row>
    <row r="20" spans="1:14" s="48" customFormat="1" ht="25.5" x14ac:dyDescent="0.2">
      <c r="A20" s="67"/>
      <c r="B20" s="95"/>
      <c r="C20" s="95"/>
      <c r="D20" s="96"/>
      <c r="E20" s="96" t="s">
        <v>129</v>
      </c>
      <c r="F20" s="97">
        <v>1.96</v>
      </c>
      <c r="G20" s="96" t="s">
        <v>130</v>
      </c>
      <c r="H20" s="97">
        <v>0</v>
      </c>
      <c r="I20" s="96" t="s">
        <v>131</v>
      </c>
      <c r="J20" s="68">
        <v>1.96</v>
      </c>
    </row>
    <row r="21" spans="1:14" s="48" customFormat="1" ht="25.5" x14ac:dyDescent="0.2">
      <c r="A21" s="69"/>
      <c r="B21" s="70"/>
      <c r="C21" s="70"/>
      <c r="D21" s="75"/>
      <c r="E21" s="75" t="s">
        <v>132</v>
      </c>
      <c r="F21" s="83">
        <v>0</v>
      </c>
      <c r="G21" s="75"/>
      <c r="H21" s="226" t="s">
        <v>133</v>
      </c>
      <c r="I21" s="226"/>
      <c r="J21" s="72">
        <f>F21+I14</f>
        <v>20.393929679502904</v>
      </c>
      <c r="L21" s="48">
        <f>SUM(L17:L20)</f>
        <v>11.343327527929446</v>
      </c>
      <c r="M21" s="80"/>
      <c r="N21" s="82">
        <f>J21/35.03</f>
        <v>0.58218468968035697</v>
      </c>
    </row>
    <row r="22" spans="1:14" x14ac:dyDescent="0.2">
      <c r="A22" s="93"/>
      <c r="J22" s="94"/>
      <c r="N22" s="82">
        <v>0.3</v>
      </c>
    </row>
    <row r="23" spans="1:14" x14ac:dyDescent="0.2">
      <c r="A23" s="93"/>
      <c r="J23" s="94"/>
    </row>
    <row r="24" spans="1:14" s="48" customFormat="1" ht="30" customHeight="1" x14ac:dyDescent="0.2">
      <c r="A24" s="59"/>
      <c r="B24" s="60" t="s">
        <v>89</v>
      </c>
      <c r="C24" s="60" t="s">
        <v>90</v>
      </c>
      <c r="D24" s="77" t="s">
        <v>91</v>
      </c>
      <c r="E24" s="227" t="s">
        <v>92</v>
      </c>
      <c r="F24" s="227"/>
      <c r="G24" s="60" t="s">
        <v>93</v>
      </c>
      <c r="H24" s="61" t="s">
        <v>94</v>
      </c>
      <c r="I24" s="61" t="s">
        <v>0</v>
      </c>
      <c r="J24" s="62" t="s">
        <v>95</v>
      </c>
    </row>
    <row r="25" spans="1:14" s="48" customFormat="1" ht="88.5" customHeight="1" x14ac:dyDescent="0.2">
      <c r="A25" s="63" t="s">
        <v>96</v>
      </c>
      <c r="B25" s="49" t="s">
        <v>97</v>
      </c>
      <c r="C25" s="49" t="s">
        <v>98</v>
      </c>
      <c r="D25" s="78" t="s">
        <v>99</v>
      </c>
      <c r="E25" s="225" t="s">
        <v>100</v>
      </c>
      <c r="F25" s="225"/>
      <c r="G25" s="49" t="s">
        <v>35</v>
      </c>
      <c r="H25" s="50">
        <v>1</v>
      </c>
      <c r="I25" s="51">
        <f>SUM(J26:J35)</f>
        <v>16.703341999999999</v>
      </c>
      <c r="J25" s="64">
        <f>H25*I25</f>
        <v>16.703341999999999</v>
      </c>
    </row>
    <row r="26" spans="1:14" s="48" customFormat="1" ht="40.5" customHeight="1" x14ac:dyDescent="0.2">
      <c r="A26" s="65" t="s">
        <v>101</v>
      </c>
      <c r="B26" s="52" t="s">
        <v>102</v>
      </c>
      <c r="C26" s="52" t="s">
        <v>98</v>
      </c>
      <c r="D26" s="79" t="s">
        <v>103</v>
      </c>
      <c r="E26" s="221" t="s">
        <v>104</v>
      </c>
      <c r="F26" s="221"/>
      <c r="G26" s="52" t="s">
        <v>8</v>
      </c>
      <c r="H26" s="53">
        <v>2.2700000000000001E-2</v>
      </c>
      <c r="I26" s="54">
        <v>26.39</v>
      </c>
      <c r="J26" s="66">
        <v>0.59</v>
      </c>
    </row>
    <row r="27" spans="1:14" s="48" customFormat="1" ht="46.5" customHeight="1" x14ac:dyDescent="0.2">
      <c r="A27" s="65" t="s">
        <v>101</v>
      </c>
      <c r="B27" s="52" t="s">
        <v>105</v>
      </c>
      <c r="C27" s="52" t="s">
        <v>98</v>
      </c>
      <c r="D27" s="79" t="s">
        <v>106</v>
      </c>
      <c r="E27" s="221" t="s">
        <v>104</v>
      </c>
      <c r="F27" s="221"/>
      <c r="G27" s="52" t="s">
        <v>8</v>
      </c>
      <c r="H27" s="53">
        <v>2.2700000000000001E-2</v>
      </c>
      <c r="I27" s="54">
        <v>9.65</v>
      </c>
      <c r="J27" s="66">
        <v>0.21</v>
      </c>
    </row>
    <row r="28" spans="1:14" s="48" customFormat="1" ht="39.75" customHeight="1" x14ac:dyDescent="0.2">
      <c r="A28" s="65" t="s">
        <v>101</v>
      </c>
      <c r="B28" s="52" t="s">
        <v>107</v>
      </c>
      <c r="C28" s="52" t="s">
        <v>98</v>
      </c>
      <c r="D28" s="79" t="s">
        <v>108</v>
      </c>
      <c r="E28" s="221" t="s">
        <v>109</v>
      </c>
      <c r="F28" s="221"/>
      <c r="G28" s="52" t="s">
        <v>110</v>
      </c>
      <c r="H28" s="53">
        <v>1.2999999999999999E-3</v>
      </c>
      <c r="I28" s="54">
        <v>12.95</v>
      </c>
      <c r="J28" s="66">
        <v>0.01</v>
      </c>
    </row>
    <row r="29" spans="1:14" s="48" customFormat="1" ht="35.25" customHeight="1" x14ac:dyDescent="0.2">
      <c r="A29" s="65" t="s">
        <v>101</v>
      </c>
      <c r="B29" s="52" t="s">
        <v>111</v>
      </c>
      <c r="C29" s="52" t="s">
        <v>98</v>
      </c>
      <c r="D29" s="79" t="s">
        <v>112</v>
      </c>
      <c r="E29" s="221" t="s">
        <v>109</v>
      </c>
      <c r="F29" s="221"/>
      <c r="G29" s="52" t="s">
        <v>110</v>
      </c>
      <c r="H29" s="53">
        <v>5.0000000000000001E-3</v>
      </c>
      <c r="I29" s="54">
        <v>17.02</v>
      </c>
      <c r="J29" s="66">
        <v>0.08</v>
      </c>
    </row>
    <row r="30" spans="1:14" s="48" customFormat="1" ht="25.5" hidden="1" x14ac:dyDescent="0.2">
      <c r="A30" s="65" t="s">
        <v>101</v>
      </c>
      <c r="B30" s="52" t="s">
        <v>113</v>
      </c>
      <c r="C30" s="52" t="s">
        <v>98</v>
      </c>
      <c r="D30" s="79" t="s">
        <v>114</v>
      </c>
      <c r="E30" s="221" t="s">
        <v>109</v>
      </c>
      <c r="F30" s="221"/>
      <c r="G30" s="52" t="s">
        <v>110</v>
      </c>
      <c r="H30" s="53">
        <v>2.8299999999999999E-2</v>
      </c>
      <c r="I30" s="54">
        <v>23.5</v>
      </c>
      <c r="J30" s="66">
        <v>0.66</v>
      </c>
    </row>
    <row r="31" spans="1:14" s="48" customFormat="1" ht="55.5" customHeight="1" x14ac:dyDescent="0.2">
      <c r="A31" s="65" t="s">
        <v>101</v>
      </c>
      <c r="B31" s="52" t="s">
        <v>115</v>
      </c>
      <c r="C31" s="52" t="s">
        <v>98</v>
      </c>
      <c r="D31" s="79" t="s">
        <v>116</v>
      </c>
      <c r="E31" s="221" t="s">
        <v>117</v>
      </c>
      <c r="F31" s="221"/>
      <c r="G31" s="52" t="s">
        <v>53</v>
      </c>
      <c r="H31" s="53">
        <v>1.5E-3</v>
      </c>
      <c r="I31" s="54">
        <v>310.11</v>
      </c>
      <c r="J31" s="66">
        <v>0.46</v>
      </c>
    </row>
    <row r="32" spans="1:14" s="48" customFormat="1" ht="53.25" customHeight="1" x14ac:dyDescent="0.2">
      <c r="A32" s="65" t="s">
        <v>101</v>
      </c>
      <c r="B32" s="52" t="s">
        <v>118</v>
      </c>
      <c r="C32" s="52" t="s">
        <v>98</v>
      </c>
      <c r="D32" s="79" t="s">
        <v>119</v>
      </c>
      <c r="E32" s="221" t="s">
        <v>117</v>
      </c>
      <c r="F32" s="221"/>
      <c r="G32" s="52" t="s">
        <v>120</v>
      </c>
      <c r="H32" s="53">
        <v>1.4E-3</v>
      </c>
      <c r="I32" s="54">
        <v>145.31</v>
      </c>
      <c r="J32" s="66">
        <v>0.2</v>
      </c>
    </row>
    <row r="33" spans="1:12" s="48" customFormat="1" ht="28.5" customHeight="1" x14ac:dyDescent="0.2">
      <c r="A33" s="73" t="s">
        <v>121</v>
      </c>
      <c r="B33" s="55" t="s">
        <v>122</v>
      </c>
      <c r="C33" s="55" t="s">
        <v>98</v>
      </c>
      <c r="D33" s="76" t="s">
        <v>123</v>
      </c>
      <c r="E33" s="222" t="s">
        <v>124</v>
      </c>
      <c r="F33" s="222"/>
      <c r="G33" s="55" t="s">
        <v>35</v>
      </c>
      <c r="H33" s="56">
        <v>6.0005000000000003E-2</v>
      </c>
      <c r="I33" s="57">
        <v>8.64</v>
      </c>
      <c r="J33" s="74">
        <v>0.51</v>
      </c>
      <c r="K33" s="116">
        <f>J33/J37</f>
        <v>2.4696927878894364E-2</v>
      </c>
    </row>
    <row r="34" spans="1:12" s="48" customFormat="1" ht="21.75" customHeight="1" x14ac:dyDescent="0.2">
      <c r="A34" s="73" t="s">
        <v>121</v>
      </c>
      <c r="B34" s="55" t="s">
        <v>125</v>
      </c>
      <c r="C34" s="55" t="s">
        <v>98</v>
      </c>
      <c r="D34" s="76" t="s">
        <v>126</v>
      </c>
      <c r="E34" s="222" t="s">
        <v>124</v>
      </c>
      <c r="F34" s="222"/>
      <c r="G34" s="55" t="s">
        <v>35</v>
      </c>
      <c r="H34" s="56">
        <v>1.6999999999999999E-3</v>
      </c>
      <c r="I34" s="57">
        <v>39.450000000000003</v>
      </c>
      <c r="J34" s="74">
        <v>0.06</v>
      </c>
    </row>
    <row r="35" spans="1:12" s="48" customFormat="1" ht="24.75" customHeight="1" x14ac:dyDescent="0.2">
      <c r="A35" s="73" t="s">
        <v>121</v>
      </c>
      <c r="B35" s="55" t="s">
        <v>127</v>
      </c>
      <c r="C35" s="55" t="s">
        <v>98</v>
      </c>
      <c r="D35" s="76" t="s">
        <v>128</v>
      </c>
      <c r="E35" s="222" t="s">
        <v>124</v>
      </c>
      <c r="F35" s="222"/>
      <c r="G35" s="55" t="s">
        <v>35</v>
      </c>
      <c r="H35" s="56">
        <v>1.091</v>
      </c>
      <c r="I35" s="57">
        <f>14.18*0.9</f>
        <v>12.762</v>
      </c>
      <c r="J35" s="74">
        <f>H35*I35</f>
        <v>13.923342</v>
      </c>
    </row>
    <row r="36" spans="1:12" s="48" customFormat="1" ht="25.5" x14ac:dyDescent="0.2">
      <c r="A36" s="67"/>
      <c r="B36" s="95"/>
      <c r="C36" s="95"/>
      <c r="D36" s="96"/>
      <c r="E36" s="96" t="s">
        <v>129</v>
      </c>
      <c r="F36" s="97">
        <v>0.68</v>
      </c>
      <c r="G36" s="96" t="s">
        <v>130</v>
      </c>
      <c r="H36" s="97">
        <v>0</v>
      </c>
      <c r="I36" s="96" t="s">
        <v>131</v>
      </c>
      <c r="J36" s="68">
        <v>0.68</v>
      </c>
    </row>
    <row r="37" spans="1:12" s="48" customFormat="1" ht="25.5" x14ac:dyDescent="0.2">
      <c r="A37" s="69"/>
      <c r="B37" s="70"/>
      <c r="C37" s="70"/>
      <c r="D37" s="75"/>
      <c r="E37" s="75" t="s">
        <v>132</v>
      </c>
      <c r="F37" s="71">
        <f>I25*0.2363</f>
        <v>3.9469997146</v>
      </c>
      <c r="G37" s="75"/>
      <c r="H37" s="226" t="s">
        <v>133</v>
      </c>
      <c r="I37" s="226"/>
      <c r="J37" s="72">
        <f>F37+I25</f>
        <v>20.6503417146</v>
      </c>
      <c r="K37" s="82">
        <f>(J35)/J37</f>
        <v>0.67424269256309965</v>
      </c>
      <c r="L37" s="81">
        <f>K37+K33</f>
        <v>0.69893962044199398</v>
      </c>
    </row>
    <row r="38" spans="1:12" x14ac:dyDescent="0.2">
      <c r="A38" s="93"/>
      <c r="J38" s="94"/>
    </row>
    <row r="39" spans="1:12" s="48" customFormat="1" ht="30" x14ac:dyDescent="0.2">
      <c r="A39" s="59"/>
      <c r="B39" s="60" t="s">
        <v>89</v>
      </c>
      <c r="C39" s="60" t="s">
        <v>90</v>
      </c>
      <c r="D39" s="77" t="s">
        <v>91</v>
      </c>
      <c r="E39" s="227" t="s">
        <v>92</v>
      </c>
      <c r="F39" s="227"/>
      <c r="G39" s="60" t="s">
        <v>93</v>
      </c>
      <c r="H39" s="61" t="s">
        <v>94</v>
      </c>
      <c r="I39" s="61" t="s">
        <v>0</v>
      </c>
      <c r="J39" s="62" t="s">
        <v>95</v>
      </c>
    </row>
    <row r="40" spans="1:12" s="48" customFormat="1" ht="51" x14ac:dyDescent="0.2">
      <c r="A40" s="63" t="s">
        <v>96</v>
      </c>
      <c r="B40" s="49" t="s">
        <v>134</v>
      </c>
      <c r="C40" s="49" t="s">
        <v>98</v>
      </c>
      <c r="D40" s="78" t="s">
        <v>135</v>
      </c>
      <c r="E40" s="225" t="s">
        <v>100</v>
      </c>
      <c r="F40" s="225"/>
      <c r="G40" s="49" t="s">
        <v>35</v>
      </c>
      <c r="H40" s="50">
        <v>1</v>
      </c>
      <c r="I40" s="51">
        <f>SUM(J41:J50)</f>
        <v>16.661954999999999</v>
      </c>
      <c r="J40" s="64">
        <f>H40*I40</f>
        <v>16.661954999999999</v>
      </c>
    </row>
    <row r="41" spans="1:12" s="48" customFormat="1" ht="25.5" x14ac:dyDescent="0.2">
      <c r="A41" s="65" t="s">
        <v>101</v>
      </c>
      <c r="B41" s="52" t="s">
        <v>102</v>
      </c>
      <c r="C41" s="52" t="s">
        <v>98</v>
      </c>
      <c r="D41" s="79" t="s">
        <v>103</v>
      </c>
      <c r="E41" s="221" t="s">
        <v>104</v>
      </c>
      <c r="F41" s="221"/>
      <c r="G41" s="52" t="s">
        <v>8</v>
      </c>
      <c r="H41" s="53">
        <v>3.5799999999999998E-2</v>
      </c>
      <c r="I41" s="54">
        <v>26.39</v>
      </c>
      <c r="J41" s="66">
        <v>0.94</v>
      </c>
    </row>
    <row r="42" spans="1:12" s="48" customFormat="1" ht="38.25" x14ac:dyDescent="0.2">
      <c r="A42" s="65" t="s">
        <v>101</v>
      </c>
      <c r="B42" s="52" t="s">
        <v>105</v>
      </c>
      <c r="C42" s="52" t="s">
        <v>98</v>
      </c>
      <c r="D42" s="79" t="s">
        <v>106</v>
      </c>
      <c r="E42" s="221" t="s">
        <v>104</v>
      </c>
      <c r="F42" s="221"/>
      <c r="G42" s="52" t="s">
        <v>8</v>
      </c>
      <c r="H42" s="53">
        <v>3.5799999999999998E-2</v>
      </c>
      <c r="I42" s="54">
        <v>9.65</v>
      </c>
      <c r="J42" s="66">
        <v>0.34</v>
      </c>
    </row>
    <row r="43" spans="1:12" s="48" customFormat="1" ht="25.5" x14ac:dyDescent="0.2">
      <c r="A43" s="65" t="s">
        <v>101</v>
      </c>
      <c r="B43" s="52" t="s">
        <v>107</v>
      </c>
      <c r="C43" s="52" t="s">
        <v>98</v>
      </c>
      <c r="D43" s="79" t="s">
        <v>108</v>
      </c>
      <c r="E43" s="221" t="s">
        <v>109</v>
      </c>
      <c r="F43" s="221"/>
      <c r="G43" s="52" t="s">
        <v>110</v>
      </c>
      <c r="H43" s="53">
        <v>4.4000000000000003E-3</v>
      </c>
      <c r="I43" s="54">
        <v>12.95</v>
      </c>
      <c r="J43" s="66">
        <v>0.05</v>
      </c>
    </row>
    <row r="44" spans="1:12" s="48" customFormat="1" ht="25.5" x14ac:dyDescent="0.2">
      <c r="A44" s="65" t="s">
        <v>101</v>
      </c>
      <c r="B44" s="52" t="s">
        <v>111</v>
      </c>
      <c r="C44" s="52" t="s">
        <v>98</v>
      </c>
      <c r="D44" s="79" t="s">
        <v>112</v>
      </c>
      <c r="E44" s="221" t="s">
        <v>109</v>
      </c>
      <c r="F44" s="221"/>
      <c r="G44" s="52" t="s">
        <v>110</v>
      </c>
      <c r="H44" s="53">
        <v>1.4E-2</v>
      </c>
      <c r="I44" s="54">
        <v>17.02</v>
      </c>
      <c r="J44" s="66">
        <v>0.23</v>
      </c>
    </row>
    <row r="45" spans="1:12" s="48" customFormat="1" ht="25.5" x14ac:dyDescent="0.2">
      <c r="A45" s="65" t="s">
        <v>101</v>
      </c>
      <c r="B45" s="52" t="s">
        <v>113</v>
      </c>
      <c r="C45" s="52" t="s">
        <v>98</v>
      </c>
      <c r="D45" s="79" t="s">
        <v>114</v>
      </c>
      <c r="E45" s="221" t="s">
        <v>109</v>
      </c>
      <c r="F45" s="221"/>
      <c r="G45" s="52" t="s">
        <v>110</v>
      </c>
      <c r="H45" s="53">
        <v>1.8100000000000002E-2</v>
      </c>
      <c r="I45" s="54">
        <v>23.5</v>
      </c>
      <c r="J45" s="66">
        <v>0.42</v>
      </c>
    </row>
    <row r="46" spans="1:12" s="48" customFormat="1" ht="38.25" x14ac:dyDescent="0.2">
      <c r="A46" s="65" t="s">
        <v>101</v>
      </c>
      <c r="B46" s="52" t="s">
        <v>115</v>
      </c>
      <c r="C46" s="52" t="s">
        <v>98</v>
      </c>
      <c r="D46" s="79" t="s">
        <v>116</v>
      </c>
      <c r="E46" s="221" t="s">
        <v>117</v>
      </c>
      <c r="F46" s="221"/>
      <c r="G46" s="52" t="s">
        <v>53</v>
      </c>
      <c r="H46" s="53">
        <v>4.0000000000000001E-3</v>
      </c>
      <c r="I46" s="54">
        <v>310.11</v>
      </c>
      <c r="J46" s="66">
        <v>1.24</v>
      </c>
    </row>
    <row r="47" spans="1:12" s="48" customFormat="1" ht="38.25" x14ac:dyDescent="0.2">
      <c r="A47" s="65" t="s">
        <v>101</v>
      </c>
      <c r="B47" s="52" t="s">
        <v>118</v>
      </c>
      <c r="C47" s="52" t="s">
        <v>98</v>
      </c>
      <c r="D47" s="79" t="s">
        <v>119</v>
      </c>
      <c r="E47" s="221" t="s">
        <v>117</v>
      </c>
      <c r="F47" s="221"/>
      <c r="G47" s="52" t="s">
        <v>120</v>
      </c>
      <c r="H47" s="53">
        <v>3.7000000000000002E-3</v>
      </c>
      <c r="I47" s="54">
        <v>145.31</v>
      </c>
      <c r="J47" s="66">
        <v>0.53</v>
      </c>
    </row>
    <row r="48" spans="1:12" s="48" customFormat="1" ht="25.5" x14ac:dyDescent="0.2">
      <c r="A48" s="73" t="s">
        <v>121</v>
      </c>
      <c r="B48" s="55" t="s">
        <v>136</v>
      </c>
      <c r="C48" s="55" t="s">
        <v>98</v>
      </c>
      <c r="D48" s="76" t="s">
        <v>137</v>
      </c>
      <c r="E48" s="222" t="s">
        <v>124</v>
      </c>
      <c r="F48" s="222"/>
      <c r="G48" s="55" t="s">
        <v>35</v>
      </c>
      <c r="H48" s="56">
        <v>3.0547999999999999E-2</v>
      </c>
      <c r="I48" s="57">
        <v>10.43</v>
      </c>
      <c r="J48" s="74">
        <v>0.31</v>
      </c>
    </row>
    <row r="49" spans="1:11" s="48" customFormat="1" x14ac:dyDescent="0.2">
      <c r="A49" s="73" t="s">
        <v>121</v>
      </c>
      <c r="B49" s="55" t="s">
        <v>125</v>
      </c>
      <c r="C49" s="55" t="s">
        <v>98</v>
      </c>
      <c r="D49" s="76" t="s">
        <v>126</v>
      </c>
      <c r="E49" s="222" t="s">
        <v>124</v>
      </c>
      <c r="F49" s="222"/>
      <c r="G49" s="55" t="s">
        <v>35</v>
      </c>
      <c r="H49" s="56">
        <v>1.5E-3</v>
      </c>
      <c r="I49" s="57">
        <v>39.450000000000003</v>
      </c>
      <c r="J49" s="74">
        <v>0.05</v>
      </c>
    </row>
    <row r="50" spans="1:11" s="48" customFormat="1" ht="25.5" x14ac:dyDescent="0.2">
      <c r="A50" s="73" t="s">
        <v>121</v>
      </c>
      <c r="B50" s="55" t="s">
        <v>138</v>
      </c>
      <c r="C50" s="55" t="s">
        <v>98</v>
      </c>
      <c r="D50" s="76" t="s">
        <v>139</v>
      </c>
      <c r="E50" s="222" t="s">
        <v>124</v>
      </c>
      <c r="F50" s="222"/>
      <c r="G50" s="55" t="s">
        <v>35</v>
      </c>
      <c r="H50" s="56">
        <v>1.091</v>
      </c>
      <c r="I50" s="57">
        <f>13*0.885</f>
        <v>11.505000000000001</v>
      </c>
      <c r="J50" s="74">
        <f>H50*I50</f>
        <v>12.551955000000001</v>
      </c>
    </row>
    <row r="51" spans="1:11" s="48" customFormat="1" ht="25.5" x14ac:dyDescent="0.2">
      <c r="A51" s="67"/>
      <c r="B51" s="95"/>
      <c r="C51" s="95"/>
      <c r="D51" s="96"/>
      <c r="E51" s="96" t="s">
        <v>129</v>
      </c>
      <c r="F51" s="97">
        <v>0.78</v>
      </c>
      <c r="G51" s="96" t="s">
        <v>130</v>
      </c>
      <c r="H51" s="97">
        <v>0</v>
      </c>
      <c r="I51" s="96" t="s">
        <v>131</v>
      </c>
      <c r="J51" s="68">
        <v>0.78</v>
      </c>
    </row>
    <row r="52" spans="1:11" s="48" customFormat="1" ht="25.5" x14ac:dyDescent="0.2">
      <c r="A52" s="69"/>
      <c r="B52" s="70"/>
      <c r="C52" s="70"/>
      <c r="D52" s="75"/>
      <c r="E52" s="75" t="s">
        <v>132</v>
      </c>
      <c r="F52" s="71">
        <f>I40*0.2363</f>
        <v>3.9372199664999998</v>
      </c>
      <c r="G52" s="75"/>
      <c r="H52" s="226" t="s">
        <v>133</v>
      </c>
      <c r="I52" s="226"/>
      <c r="J52" s="72">
        <f>F52+I40</f>
        <v>20.599174966499998</v>
      </c>
      <c r="K52" s="82">
        <f>(J48+J50)/J52</f>
        <v>0.62439175456867213</v>
      </c>
    </row>
    <row r="53" spans="1:11" x14ac:dyDescent="0.2">
      <c r="A53" s="93"/>
      <c r="J53" s="94"/>
    </row>
    <row r="54" spans="1:11" s="48" customFormat="1" ht="30" x14ac:dyDescent="0.2">
      <c r="A54" s="59"/>
      <c r="B54" s="60" t="s">
        <v>89</v>
      </c>
      <c r="C54" s="60" t="s">
        <v>90</v>
      </c>
      <c r="D54" s="77" t="s">
        <v>91</v>
      </c>
      <c r="E54" s="227" t="s">
        <v>92</v>
      </c>
      <c r="F54" s="227"/>
      <c r="G54" s="60" t="s">
        <v>93</v>
      </c>
      <c r="H54" s="61" t="s">
        <v>94</v>
      </c>
      <c r="I54" s="61" t="s">
        <v>0</v>
      </c>
      <c r="J54" s="62" t="s">
        <v>95</v>
      </c>
    </row>
    <row r="55" spans="1:11" s="48" customFormat="1" ht="51" x14ac:dyDescent="0.2">
      <c r="A55" s="63" t="s">
        <v>96</v>
      </c>
      <c r="B55" s="49" t="s">
        <v>140</v>
      </c>
      <c r="C55" s="49" t="s">
        <v>98</v>
      </c>
      <c r="D55" s="78" t="s">
        <v>141</v>
      </c>
      <c r="E55" s="225" t="s">
        <v>100</v>
      </c>
      <c r="F55" s="225"/>
      <c r="G55" s="49" t="s">
        <v>35</v>
      </c>
      <c r="H55" s="50">
        <v>1</v>
      </c>
      <c r="I55" s="51">
        <f>SUM(J56:J65)</f>
        <v>20.302260499999996</v>
      </c>
      <c r="J55" s="64">
        <f>H55*I55</f>
        <v>20.302260499999996</v>
      </c>
    </row>
    <row r="56" spans="1:11" s="48" customFormat="1" ht="25.5" x14ac:dyDescent="0.2">
      <c r="A56" s="65" t="s">
        <v>101</v>
      </c>
      <c r="B56" s="52" t="s">
        <v>102</v>
      </c>
      <c r="C56" s="52" t="s">
        <v>98</v>
      </c>
      <c r="D56" s="79" t="s">
        <v>103</v>
      </c>
      <c r="E56" s="221" t="s">
        <v>104</v>
      </c>
      <c r="F56" s="221"/>
      <c r="G56" s="52" t="s">
        <v>8</v>
      </c>
      <c r="H56" s="53">
        <v>2.8500000000000001E-2</v>
      </c>
      <c r="I56" s="54">
        <v>26.39</v>
      </c>
      <c r="J56" s="66">
        <v>0.75</v>
      </c>
    </row>
    <row r="57" spans="1:11" s="48" customFormat="1" ht="38.25" x14ac:dyDescent="0.2">
      <c r="A57" s="65" t="s">
        <v>101</v>
      </c>
      <c r="B57" s="52" t="s">
        <v>105</v>
      </c>
      <c r="C57" s="52" t="s">
        <v>98</v>
      </c>
      <c r="D57" s="79" t="s">
        <v>106</v>
      </c>
      <c r="E57" s="221" t="s">
        <v>104</v>
      </c>
      <c r="F57" s="221"/>
      <c r="G57" s="52" t="s">
        <v>8</v>
      </c>
      <c r="H57" s="53">
        <v>2.8500000000000001E-2</v>
      </c>
      <c r="I57" s="54">
        <v>9.65</v>
      </c>
      <c r="J57" s="66">
        <v>0.27</v>
      </c>
    </row>
    <row r="58" spans="1:11" s="48" customFormat="1" ht="25.5" x14ac:dyDescent="0.2">
      <c r="A58" s="65" t="s">
        <v>101</v>
      </c>
      <c r="B58" s="52" t="s">
        <v>107</v>
      </c>
      <c r="C58" s="52" t="s">
        <v>98</v>
      </c>
      <c r="D58" s="79" t="s">
        <v>108</v>
      </c>
      <c r="E58" s="221" t="s">
        <v>109</v>
      </c>
      <c r="F58" s="221"/>
      <c r="G58" s="52" t="s">
        <v>110</v>
      </c>
      <c r="H58" s="53">
        <v>1.0500000000000001E-2</v>
      </c>
      <c r="I58" s="54">
        <v>12.95</v>
      </c>
      <c r="J58" s="66">
        <v>0.13</v>
      </c>
    </row>
    <row r="59" spans="1:11" s="48" customFormat="1" ht="25.5" x14ac:dyDescent="0.2">
      <c r="A59" s="65" t="s">
        <v>101</v>
      </c>
      <c r="B59" s="52" t="s">
        <v>111</v>
      </c>
      <c r="C59" s="52" t="s">
        <v>98</v>
      </c>
      <c r="D59" s="79" t="s">
        <v>112</v>
      </c>
      <c r="E59" s="221" t="s">
        <v>109</v>
      </c>
      <c r="F59" s="221"/>
      <c r="G59" s="52" t="s">
        <v>110</v>
      </c>
      <c r="H59" s="53">
        <v>4.9000000000000002E-2</v>
      </c>
      <c r="I59" s="54">
        <v>17.02</v>
      </c>
      <c r="J59" s="66">
        <v>0.83</v>
      </c>
    </row>
    <row r="60" spans="1:11" s="48" customFormat="1" ht="25.5" x14ac:dyDescent="0.2">
      <c r="A60" s="65" t="s">
        <v>101</v>
      </c>
      <c r="B60" s="52" t="s">
        <v>113</v>
      </c>
      <c r="C60" s="52" t="s">
        <v>98</v>
      </c>
      <c r="D60" s="79" t="s">
        <v>114</v>
      </c>
      <c r="E60" s="221" t="s">
        <v>109</v>
      </c>
      <c r="F60" s="221"/>
      <c r="G60" s="52" t="s">
        <v>110</v>
      </c>
      <c r="H60" s="53">
        <v>4.4299999999999999E-2</v>
      </c>
      <c r="I60" s="54">
        <v>23.5</v>
      </c>
      <c r="J60" s="66">
        <v>1.04</v>
      </c>
    </row>
    <row r="61" spans="1:11" s="48" customFormat="1" ht="38.25" x14ac:dyDescent="0.2">
      <c r="A61" s="65" t="s">
        <v>101</v>
      </c>
      <c r="B61" s="52" t="s">
        <v>115</v>
      </c>
      <c r="C61" s="52" t="s">
        <v>98</v>
      </c>
      <c r="D61" s="79" t="s">
        <v>116</v>
      </c>
      <c r="E61" s="221" t="s">
        <v>117</v>
      </c>
      <c r="F61" s="221"/>
      <c r="G61" s="52" t="s">
        <v>53</v>
      </c>
      <c r="H61" s="53">
        <v>1.32E-2</v>
      </c>
      <c r="I61" s="54">
        <v>310.11</v>
      </c>
      <c r="J61" s="66">
        <v>4.09</v>
      </c>
    </row>
    <row r="62" spans="1:11" s="48" customFormat="1" ht="38.25" x14ac:dyDescent="0.2">
      <c r="A62" s="65" t="s">
        <v>101</v>
      </c>
      <c r="B62" s="52" t="s">
        <v>118</v>
      </c>
      <c r="C62" s="52" t="s">
        <v>98</v>
      </c>
      <c r="D62" s="79" t="s">
        <v>119</v>
      </c>
      <c r="E62" s="221" t="s">
        <v>117</v>
      </c>
      <c r="F62" s="221"/>
      <c r="G62" s="52" t="s">
        <v>120</v>
      </c>
      <c r="H62" s="53">
        <v>1.5800000000000002E-2</v>
      </c>
      <c r="I62" s="54">
        <v>145.31</v>
      </c>
      <c r="J62" s="66">
        <v>2.29</v>
      </c>
    </row>
    <row r="63" spans="1:11" s="48" customFormat="1" x14ac:dyDescent="0.2">
      <c r="A63" s="73" t="s">
        <v>121</v>
      </c>
      <c r="B63" s="55" t="s">
        <v>142</v>
      </c>
      <c r="C63" s="55" t="s">
        <v>98</v>
      </c>
      <c r="D63" s="76" t="s">
        <v>143</v>
      </c>
      <c r="E63" s="222" t="s">
        <v>124</v>
      </c>
      <c r="F63" s="222"/>
      <c r="G63" s="55" t="s">
        <v>35</v>
      </c>
      <c r="H63" s="56">
        <v>0.137466</v>
      </c>
      <c r="I63" s="57">
        <v>8.56</v>
      </c>
      <c r="J63" s="74">
        <v>1.17</v>
      </c>
      <c r="K63" s="116">
        <f>J63/J67</f>
        <v>4.6614131453373585E-2</v>
      </c>
    </row>
    <row r="64" spans="1:11" s="48" customFormat="1" ht="25.5" x14ac:dyDescent="0.2">
      <c r="A64" s="73" t="s">
        <v>121</v>
      </c>
      <c r="B64" s="55" t="s">
        <v>136</v>
      </c>
      <c r="C64" s="55" t="s">
        <v>98</v>
      </c>
      <c r="D64" s="76" t="s">
        <v>137</v>
      </c>
      <c r="E64" s="222" t="s">
        <v>124</v>
      </c>
      <c r="F64" s="222"/>
      <c r="G64" s="55" t="s">
        <v>35</v>
      </c>
      <c r="H64" s="56">
        <v>1.091</v>
      </c>
      <c r="I64" s="57">
        <f>10.43*0.85</f>
        <v>8.865499999999999</v>
      </c>
      <c r="J64" s="74">
        <f>H64*I64</f>
        <v>9.6722604999999984</v>
      </c>
    </row>
    <row r="65" spans="1:12" s="48" customFormat="1" x14ac:dyDescent="0.2">
      <c r="A65" s="73" t="s">
        <v>121</v>
      </c>
      <c r="B65" s="55" t="s">
        <v>125</v>
      </c>
      <c r="C65" s="55" t="s">
        <v>98</v>
      </c>
      <c r="D65" s="76" t="s">
        <v>126</v>
      </c>
      <c r="E65" s="222" t="s">
        <v>124</v>
      </c>
      <c r="F65" s="222"/>
      <c r="G65" s="55" t="s">
        <v>35</v>
      </c>
      <c r="H65" s="56">
        <v>1.6999999999999999E-3</v>
      </c>
      <c r="I65" s="57">
        <v>39.450000000000003</v>
      </c>
      <c r="J65" s="74">
        <v>0.06</v>
      </c>
    </row>
    <row r="66" spans="1:12" s="48" customFormat="1" ht="25.5" x14ac:dyDescent="0.2">
      <c r="A66" s="67"/>
      <c r="B66" s="95"/>
      <c r="C66" s="95"/>
      <c r="D66" s="96"/>
      <c r="E66" s="96" t="s">
        <v>129</v>
      </c>
      <c r="F66" s="97">
        <v>2.08</v>
      </c>
      <c r="G66" s="96" t="s">
        <v>130</v>
      </c>
      <c r="H66" s="97">
        <v>0</v>
      </c>
      <c r="I66" s="96" t="s">
        <v>131</v>
      </c>
      <c r="J66" s="68">
        <v>2.08</v>
      </c>
    </row>
    <row r="67" spans="1:12" s="48" customFormat="1" ht="25.5" x14ac:dyDescent="0.2">
      <c r="A67" s="69"/>
      <c r="B67" s="70"/>
      <c r="C67" s="70"/>
      <c r="D67" s="75"/>
      <c r="E67" s="75" t="s">
        <v>132</v>
      </c>
      <c r="F67" s="71">
        <f>I55*0.2363</f>
        <v>4.7974241561499991</v>
      </c>
      <c r="G67" s="75"/>
      <c r="H67" s="226" t="s">
        <v>133</v>
      </c>
      <c r="I67" s="226"/>
      <c r="J67" s="72">
        <f>F67+I55</f>
        <v>25.099684656149996</v>
      </c>
      <c r="K67" s="82">
        <f>(J64)/J67</f>
        <v>0.38535386529766913</v>
      </c>
      <c r="L67" s="81">
        <f>K67+K63</f>
        <v>0.43196799675104269</v>
      </c>
    </row>
    <row r="70" spans="1:12" ht="15" thickBot="1" x14ac:dyDescent="0.25"/>
    <row r="71" spans="1:12" s="48" customFormat="1" ht="15" thickTop="1" x14ac:dyDescent="0.2">
      <c r="A71" s="111"/>
      <c r="B71" s="112"/>
      <c r="C71" s="112"/>
      <c r="D71" s="111"/>
      <c r="E71" s="111"/>
      <c r="F71" s="111"/>
      <c r="G71" s="111"/>
      <c r="H71" s="111"/>
      <c r="I71" s="111"/>
      <c r="J71" s="111"/>
    </row>
    <row r="72" spans="1:12" s="48" customFormat="1" ht="30" x14ac:dyDescent="0.2">
      <c r="A72" s="113"/>
      <c r="B72" s="114" t="s">
        <v>89</v>
      </c>
      <c r="C72" s="114" t="s">
        <v>90</v>
      </c>
      <c r="D72" s="113" t="s">
        <v>91</v>
      </c>
      <c r="E72" s="224" t="s">
        <v>92</v>
      </c>
      <c r="F72" s="224"/>
      <c r="G72" s="114" t="s">
        <v>93</v>
      </c>
      <c r="H72" s="115" t="s">
        <v>94</v>
      </c>
      <c r="I72" s="115" t="s">
        <v>0</v>
      </c>
      <c r="J72" s="115" t="s">
        <v>95</v>
      </c>
    </row>
    <row r="73" spans="1:12" s="48" customFormat="1" ht="38.25" x14ac:dyDescent="0.2">
      <c r="A73" s="78" t="s">
        <v>96</v>
      </c>
      <c r="B73" s="49" t="s">
        <v>105</v>
      </c>
      <c r="C73" s="49" t="s">
        <v>98</v>
      </c>
      <c r="D73" s="78" t="s">
        <v>106</v>
      </c>
      <c r="E73" s="225" t="s">
        <v>104</v>
      </c>
      <c r="F73" s="225"/>
      <c r="G73" s="49" t="s">
        <v>8</v>
      </c>
      <c r="H73" s="50">
        <v>1</v>
      </c>
      <c r="I73" s="51">
        <v>9.65</v>
      </c>
      <c r="J73" s="51">
        <v>9.65</v>
      </c>
    </row>
    <row r="74" spans="1:12" s="48" customFormat="1" ht="25.5" x14ac:dyDescent="0.2">
      <c r="A74" s="79" t="s">
        <v>101</v>
      </c>
      <c r="B74" s="52" t="s">
        <v>202</v>
      </c>
      <c r="C74" s="52" t="s">
        <v>98</v>
      </c>
      <c r="D74" s="79" t="s">
        <v>203</v>
      </c>
      <c r="E74" s="221" t="s">
        <v>109</v>
      </c>
      <c r="F74" s="221"/>
      <c r="G74" s="52" t="s">
        <v>110</v>
      </c>
      <c r="H74" s="53">
        <v>6.3500000000000001E-2</v>
      </c>
      <c r="I74" s="54">
        <v>23.21</v>
      </c>
      <c r="J74" s="54">
        <v>1.47</v>
      </c>
    </row>
    <row r="75" spans="1:12" s="48" customFormat="1" x14ac:dyDescent="0.2">
      <c r="A75" s="76" t="s">
        <v>121</v>
      </c>
      <c r="B75" s="55" t="s">
        <v>204</v>
      </c>
      <c r="C75" s="55" t="s">
        <v>98</v>
      </c>
      <c r="D75" s="76" t="s">
        <v>205</v>
      </c>
      <c r="E75" s="222" t="s">
        <v>124</v>
      </c>
      <c r="F75" s="222"/>
      <c r="G75" s="55" t="s">
        <v>40</v>
      </c>
      <c r="H75" s="56">
        <v>5.7500000000000002E-2</v>
      </c>
      <c r="I75" s="57">
        <v>20.09</v>
      </c>
      <c r="J75" s="57">
        <v>1.1499999999999999</v>
      </c>
    </row>
    <row r="76" spans="1:12" s="48" customFormat="1" x14ac:dyDescent="0.2">
      <c r="A76" s="76" t="s">
        <v>121</v>
      </c>
      <c r="B76" s="55" t="s">
        <v>206</v>
      </c>
      <c r="C76" s="55" t="s">
        <v>98</v>
      </c>
      <c r="D76" s="76" t="s">
        <v>207</v>
      </c>
      <c r="E76" s="222" t="s">
        <v>124</v>
      </c>
      <c r="F76" s="222"/>
      <c r="G76" s="55" t="s">
        <v>40</v>
      </c>
      <c r="H76" s="56">
        <v>0.1908</v>
      </c>
      <c r="I76" s="57">
        <v>36.89</v>
      </c>
      <c r="J76" s="57">
        <v>7.03</v>
      </c>
    </row>
    <row r="77" spans="1:12" s="48" customFormat="1" ht="25.5" x14ac:dyDescent="0.2">
      <c r="A77" s="96"/>
      <c r="B77" s="95"/>
      <c r="C77" s="95"/>
      <c r="D77" s="96"/>
      <c r="E77" s="96" t="s">
        <v>129</v>
      </c>
      <c r="F77" s="97">
        <v>1.1100000000000001</v>
      </c>
      <c r="G77" s="96" t="s">
        <v>130</v>
      </c>
      <c r="H77" s="97">
        <v>0</v>
      </c>
      <c r="I77" s="96" t="s">
        <v>131</v>
      </c>
      <c r="J77" s="97">
        <v>1.1100000000000001</v>
      </c>
    </row>
    <row r="78" spans="1:12" s="48" customFormat="1" ht="25.5" x14ac:dyDescent="0.2">
      <c r="A78" s="96"/>
      <c r="B78" s="95"/>
      <c r="C78" s="95"/>
      <c r="D78" s="96"/>
      <c r="E78" s="96" t="s">
        <v>132</v>
      </c>
      <c r="F78" s="97">
        <v>2.2799999999999998</v>
      </c>
      <c r="G78" s="96"/>
      <c r="H78" s="223" t="s">
        <v>133</v>
      </c>
      <c r="I78" s="223"/>
      <c r="J78" s="97">
        <v>11.93</v>
      </c>
    </row>
    <row r="81" spans="1:10" ht="15" thickBot="1" x14ac:dyDescent="0.25"/>
    <row r="82" spans="1:10" s="48" customFormat="1" ht="15" thickTop="1" x14ac:dyDescent="0.2">
      <c r="A82" s="111"/>
      <c r="B82" s="112"/>
      <c r="C82" s="112"/>
      <c r="D82" s="111"/>
      <c r="E82" s="111"/>
      <c r="F82" s="111"/>
      <c r="G82" s="111"/>
      <c r="H82" s="111"/>
      <c r="I82" s="111"/>
      <c r="J82" s="111"/>
    </row>
    <row r="83" spans="1:10" s="48" customFormat="1" ht="30" x14ac:dyDescent="0.2">
      <c r="A83" s="113"/>
      <c r="B83" s="114" t="s">
        <v>89</v>
      </c>
      <c r="C83" s="114" t="s">
        <v>90</v>
      </c>
      <c r="D83" s="113" t="s">
        <v>91</v>
      </c>
      <c r="E83" s="224" t="s">
        <v>92</v>
      </c>
      <c r="F83" s="224"/>
      <c r="G83" s="114" t="s">
        <v>93</v>
      </c>
      <c r="H83" s="115" t="s">
        <v>94</v>
      </c>
      <c r="I83" s="115" t="s">
        <v>0</v>
      </c>
      <c r="J83" s="115" t="s">
        <v>95</v>
      </c>
    </row>
    <row r="84" spans="1:10" s="48" customFormat="1" ht="25.5" x14ac:dyDescent="0.2">
      <c r="A84" s="78" t="s">
        <v>96</v>
      </c>
      <c r="B84" s="49" t="s">
        <v>102</v>
      </c>
      <c r="C84" s="49" t="s">
        <v>98</v>
      </c>
      <c r="D84" s="78" t="s">
        <v>103</v>
      </c>
      <c r="E84" s="225" t="s">
        <v>104</v>
      </c>
      <c r="F84" s="225"/>
      <c r="G84" s="49" t="s">
        <v>8</v>
      </c>
      <c r="H84" s="50">
        <v>1</v>
      </c>
      <c r="I84" s="51">
        <v>26.39</v>
      </c>
      <c r="J84" s="51">
        <v>26.39</v>
      </c>
    </row>
    <row r="85" spans="1:10" s="48" customFormat="1" ht="25.5" x14ac:dyDescent="0.2">
      <c r="A85" s="79" t="s">
        <v>101</v>
      </c>
      <c r="B85" s="52" t="s">
        <v>208</v>
      </c>
      <c r="C85" s="52" t="s">
        <v>98</v>
      </c>
      <c r="D85" s="79" t="s">
        <v>209</v>
      </c>
      <c r="E85" s="221" t="s">
        <v>109</v>
      </c>
      <c r="F85" s="221"/>
      <c r="G85" s="52" t="s">
        <v>110</v>
      </c>
      <c r="H85" s="53">
        <v>5.3900000000000003E-2</v>
      </c>
      <c r="I85" s="54">
        <v>21.4</v>
      </c>
      <c r="J85" s="54">
        <v>1.1499999999999999</v>
      </c>
    </row>
    <row r="86" spans="1:10" s="48" customFormat="1" ht="25.5" x14ac:dyDescent="0.2">
      <c r="A86" s="79" t="s">
        <v>101</v>
      </c>
      <c r="B86" s="52" t="s">
        <v>210</v>
      </c>
      <c r="C86" s="52" t="s">
        <v>98</v>
      </c>
      <c r="D86" s="79" t="s">
        <v>211</v>
      </c>
      <c r="E86" s="221" t="s">
        <v>109</v>
      </c>
      <c r="F86" s="221"/>
      <c r="G86" s="52" t="s">
        <v>110</v>
      </c>
      <c r="H86" s="53">
        <v>5.3499999999999999E-2</v>
      </c>
      <c r="I86" s="54">
        <v>17.27</v>
      </c>
      <c r="J86" s="54">
        <v>0.92</v>
      </c>
    </row>
    <row r="87" spans="1:10" s="48" customFormat="1" ht="51" x14ac:dyDescent="0.2">
      <c r="A87" s="79" t="s">
        <v>101</v>
      </c>
      <c r="B87" s="52" t="s">
        <v>212</v>
      </c>
      <c r="C87" s="52" t="s">
        <v>98</v>
      </c>
      <c r="D87" s="79" t="s">
        <v>213</v>
      </c>
      <c r="E87" s="221" t="s">
        <v>117</v>
      </c>
      <c r="F87" s="221"/>
      <c r="G87" s="52" t="s">
        <v>53</v>
      </c>
      <c r="H87" s="53">
        <v>1.5699999999999999E-2</v>
      </c>
      <c r="I87" s="54">
        <v>77.33</v>
      </c>
      <c r="J87" s="54">
        <v>1.21</v>
      </c>
    </row>
    <row r="88" spans="1:10" s="48" customFormat="1" ht="51" x14ac:dyDescent="0.2">
      <c r="A88" s="79" t="s">
        <v>101</v>
      </c>
      <c r="B88" s="52" t="s">
        <v>214</v>
      </c>
      <c r="C88" s="52" t="s">
        <v>98</v>
      </c>
      <c r="D88" s="79" t="s">
        <v>215</v>
      </c>
      <c r="E88" s="221" t="s">
        <v>117</v>
      </c>
      <c r="F88" s="221"/>
      <c r="G88" s="52" t="s">
        <v>120</v>
      </c>
      <c r="H88" s="53">
        <v>3.8199999999999998E-2</v>
      </c>
      <c r="I88" s="54">
        <v>28.87</v>
      </c>
      <c r="J88" s="54">
        <v>1.1000000000000001</v>
      </c>
    </row>
    <row r="89" spans="1:10" s="48" customFormat="1" ht="25.5" x14ac:dyDescent="0.2">
      <c r="A89" s="76" t="s">
        <v>121</v>
      </c>
      <c r="B89" s="55" t="s">
        <v>216</v>
      </c>
      <c r="C89" s="55" t="s">
        <v>98</v>
      </c>
      <c r="D89" s="76" t="s">
        <v>217</v>
      </c>
      <c r="E89" s="222" t="s">
        <v>218</v>
      </c>
      <c r="F89" s="222"/>
      <c r="G89" s="55" t="s">
        <v>219</v>
      </c>
      <c r="H89" s="56">
        <v>0.16</v>
      </c>
      <c r="I89" s="57">
        <v>137.59</v>
      </c>
      <c r="J89" s="57">
        <v>22.01</v>
      </c>
    </row>
    <row r="90" spans="1:10" s="48" customFormat="1" ht="25.5" x14ac:dyDescent="0.2">
      <c r="A90" s="96"/>
      <c r="B90" s="95"/>
      <c r="C90" s="95"/>
      <c r="D90" s="96"/>
      <c r="E90" s="96" t="s">
        <v>129</v>
      </c>
      <c r="F90" s="97">
        <v>2.6399999999999997</v>
      </c>
      <c r="G90" s="96" t="s">
        <v>130</v>
      </c>
      <c r="H90" s="97">
        <v>0</v>
      </c>
      <c r="I90" s="96" t="s">
        <v>131</v>
      </c>
      <c r="J90" s="97">
        <v>2.6399999999999997</v>
      </c>
    </row>
    <row r="91" spans="1:10" s="48" customFormat="1" ht="25.5" x14ac:dyDescent="0.2">
      <c r="A91" s="96"/>
      <c r="B91" s="95"/>
      <c r="C91" s="95"/>
      <c r="D91" s="96"/>
      <c r="E91" s="96" t="s">
        <v>132</v>
      </c>
      <c r="F91" s="97">
        <v>6.23</v>
      </c>
      <c r="G91" s="96"/>
      <c r="H91" s="223" t="s">
        <v>133</v>
      </c>
      <c r="I91" s="223"/>
      <c r="J91" s="97">
        <v>32.619999999999997</v>
      </c>
    </row>
  </sheetData>
  <mergeCells count="62">
    <mergeCell ref="E35:F35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49:F49"/>
    <mergeCell ref="H37:I37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62:F62"/>
    <mergeCell ref="E63:F63"/>
    <mergeCell ref="E50:F50"/>
    <mergeCell ref="H52:I52"/>
    <mergeCell ref="E54:F54"/>
    <mergeCell ref="E55:F55"/>
    <mergeCell ref="E56:F56"/>
    <mergeCell ref="E57:F57"/>
    <mergeCell ref="H21:I21"/>
    <mergeCell ref="A11:J11"/>
    <mergeCell ref="E64:F64"/>
    <mergeCell ref="E65:F65"/>
    <mergeCell ref="H67:I67"/>
    <mergeCell ref="E13:F13"/>
    <mergeCell ref="E14:F14"/>
    <mergeCell ref="E15:F15"/>
    <mergeCell ref="E16:F16"/>
    <mergeCell ref="E17:F17"/>
    <mergeCell ref="E18:F18"/>
    <mergeCell ref="E19:F19"/>
    <mergeCell ref="E58:F58"/>
    <mergeCell ref="E59:F59"/>
    <mergeCell ref="E60:F60"/>
    <mergeCell ref="E61:F61"/>
    <mergeCell ref="E72:F72"/>
    <mergeCell ref="E73:F73"/>
    <mergeCell ref="E74:F74"/>
    <mergeCell ref="E75:F75"/>
    <mergeCell ref="E76:F76"/>
    <mergeCell ref="E87:F87"/>
    <mergeCell ref="E88:F88"/>
    <mergeCell ref="E89:F89"/>
    <mergeCell ref="H91:I91"/>
    <mergeCell ref="H78:I78"/>
    <mergeCell ref="E83:F83"/>
    <mergeCell ref="E84:F84"/>
    <mergeCell ref="E85:F85"/>
    <mergeCell ref="E86:F8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5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Planilha</vt:lpstr>
      <vt:lpstr>memória de cálculo</vt:lpstr>
      <vt:lpstr>composições</vt:lpstr>
      <vt:lpstr>composições!Area_de_impressao</vt:lpstr>
      <vt:lpstr>'memória de cálculo'!Area_de_impressao</vt:lpstr>
      <vt:lpstr>Planilha!Area_de_impressao</vt:lpstr>
      <vt:lpstr>Planilha!Titulos_de_impressao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JuçadiSD</dc:creator>
  <cp:lastModifiedBy>FLY-PC</cp:lastModifiedBy>
  <cp:lastPrinted>2024-06-05T18:47:21Z</cp:lastPrinted>
  <dcterms:created xsi:type="dcterms:W3CDTF">2024-01-30T14:12:57Z</dcterms:created>
  <dcterms:modified xsi:type="dcterms:W3CDTF">2024-06-06T13:34:03Z</dcterms:modified>
</cp:coreProperties>
</file>