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MARA MUNICIPAL JP\MEDIÇÕES\BM 04\"/>
    </mc:Choice>
  </mc:AlternateContent>
  <xr:revisionPtr revIDLastSave="0" documentId="13_ncr:1_{0FFD002F-D066-4F10-BE40-E795787CCB2F}" xr6:coauthVersionLast="47" xr6:coauthVersionMax="47" xr10:uidLastSave="{00000000-0000-0000-0000-000000000000}"/>
  <bookViews>
    <workbookView xWindow="-120" yWindow="-120" windowWidth="20730" windowHeight="11040" xr2:uid="{09CB3EF6-4D0F-4C31-A21B-A70EC7293F6F}"/>
  </bookViews>
  <sheets>
    <sheet name="Planilha" sheetId="1" r:id="rId1"/>
    <sheet name="memória de cálculo" sheetId="2" r:id="rId2"/>
    <sheet name="Mapa de Cubação" sheetId="3" r:id="rId3"/>
  </sheets>
  <definedNames>
    <definedName name="_xlnm.Print_Area" localSheetId="2">'Mapa de Cubação'!$A$1:$H$42</definedName>
    <definedName name="_xlnm.Print_Area" localSheetId="1">'memória de cálculo'!$A$1:$F$94</definedName>
    <definedName name="_xlnm.Print_Area" localSheetId="0">Planilha!$A$1:$M$48</definedName>
    <definedName name="_xlnm.Print_Titles" localSheetId="0">Planilha!$1:$12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H12" i="3" s="1"/>
  <c r="F12" i="3"/>
  <c r="E12" i="3"/>
  <c r="G11" i="3"/>
  <c r="H11" i="3" s="1"/>
  <c r="F11" i="3"/>
  <c r="E11" i="3"/>
  <c r="F49" i="2"/>
  <c r="H14" i="3" l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36" i="3" s="1"/>
  <c r="H40" i="3" s="1"/>
  <c r="H13" i="3"/>
  <c r="F16" i="2"/>
  <c r="F15" i="2"/>
  <c r="F57" i="2"/>
  <c r="F17" i="2" l="1"/>
  <c r="F18" i="2" l="1"/>
  <c r="F22" i="2" s="1"/>
  <c r="F73" i="2" l="1"/>
  <c r="F53" i="2"/>
  <c r="F58" i="2" s="1"/>
  <c r="F64" i="2" l="1"/>
  <c r="F69" i="2" s="1"/>
  <c r="F86" i="2"/>
  <c r="F85" i="2"/>
  <c r="F84" i="2"/>
  <c r="F32" i="2"/>
  <c r="F44" i="2"/>
  <c r="F37" i="2" l="1"/>
  <c r="F36" i="2"/>
  <c r="F74" i="2"/>
  <c r="F79" i="2" s="1"/>
  <c r="F87" i="2"/>
  <c r="F92" i="2" s="1"/>
</calcChain>
</file>

<file path=xl/sharedStrings.xml><?xml version="1.0" encoding="utf-8"?>
<sst xmlns="http://schemas.openxmlformats.org/spreadsheetml/2006/main" count="245" uniqueCount="197">
  <si>
    <t>OBRA: CONSTRUÇÃO E REFORMA DA NOVA SEDE DA CÂMARA MUNICIPAL DE JOÃO PESSOA - PB</t>
  </si>
  <si>
    <t>Valor do contrato inicial:</t>
  </si>
  <si>
    <t>LOCAL: RUA DAS TRINCHEIRAS, CENTRO, JOÃO PESSOA/PB</t>
  </si>
  <si>
    <t>Valor medido acumulado anterior:</t>
  </si>
  <si>
    <t>EMPRESA: SG INCORPORAÇÃO, CONSTRUÇÃO E PLANEJAMENTO LTDA</t>
  </si>
  <si>
    <t>Valor medição atual:</t>
  </si>
  <si>
    <t>CONTRATO 35/2023</t>
  </si>
  <si>
    <t>Valor medido acumulado atual:</t>
  </si>
  <si>
    <t>CONCORRÊNCIA 02/2023</t>
  </si>
  <si>
    <t>Valor do saldo contratual:</t>
  </si>
  <si>
    <t>PLANILHA DE MEDIÇÃO</t>
  </si>
  <si>
    <t>ITEM</t>
  </si>
  <si>
    <t>DESCRIÇÃO</t>
  </si>
  <si>
    <t>UND</t>
  </si>
  <si>
    <t>CONTRATUAL</t>
  </si>
  <si>
    <t>QUANTIDADE</t>
  </si>
  <si>
    <t>VALOR</t>
  </si>
  <si>
    <t>QUANT.</t>
  </si>
  <si>
    <t>Valor Unit</t>
  </si>
  <si>
    <t>VALOR UNIT. C/ BDI</t>
  </si>
  <si>
    <t>TOTAL</t>
  </si>
  <si>
    <t>ANTERIOR</t>
  </si>
  <si>
    <t>ATUAL</t>
  </si>
  <si>
    <t>ACUMULADO</t>
  </si>
  <si>
    <t xml:space="preserve"> 1 </t>
  </si>
  <si>
    <t>ADMINISTRAÇÃO LOCAL DA OBRA</t>
  </si>
  <si>
    <t xml:space="preserve"> 1.1 </t>
  </si>
  <si>
    <t>ADMINISTRAÇÃO LOCAL DE OBRA</t>
  </si>
  <si>
    <t>UN</t>
  </si>
  <si>
    <t xml:space="preserve"> 1.2 </t>
  </si>
  <si>
    <t>FORNECIMENTO E INSTALAÇÃO DE PLACA DE OBRA COM CHAPA GALVANIZADA E ESTRUTURA DE MADEIRA. AF_03/2022_PS</t>
  </si>
  <si>
    <t>M²</t>
  </si>
  <si>
    <t xml:space="preserve"> 1.3 </t>
  </si>
  <si>
    <t>TAXA DO CREA PARA OBRA OU SERVIÇO</t>
  </si>
  <si>
    <t xml:space="preserve"> 2 </t>
  </si>
  <si>
    <t>SERVIÇOS PRELIMINARES / CANTEIRO DE OBRAS</t>
  </si>
  <si>
    <t xml:space="preserve"> 2.1 </t>
  </si>
  <si>
    <t>EXECUÇÃO DE REFEITÓRIO EM CANTEIRO DE OBRA EM ALVENARIA, NÃO INCLUSO MOBILIÁRIO E EQUIPAMENTOS. AF_02/2016</t>
  </si>
  <si>
    <t xml:space="preserve"> 2.2 </t>
  </si>
  <si>
    <t>EXECUÇÃO DE SANITÁRIO E VESTIÁRIO EM CANTEIRO DE OBRA EM ALVENARIA, NÃO INCLUSO MOBILIÁRIO. AF_02/2016</t>
  </si>
  <si>
    <t xml:space="preserve"> 2.3 </t>
  </si>
  <si>
    <t>EXECUÇÃO DE ALMOXARIFADO EM CANTEIRO DE OBRA EM ALVENARIA, INCLUSO PRATELEIRAS. AF_02/2016</t>
  </si>
  <si>
    <t>M</t>
  </si>
  <si>
    <t xml:space="preserve"> 2.5 </t>
  </si>
  <si>
    <t>TAPUME COM TELHA METÁLICA. AF_05/2018</t>
  </si>
  <si>
    <t xml:space="preserve"> 2.6 </t>
  </si>
  <si>
    <t>LIMPEZA MECANIZADA DE CAMADA VEGETAL, VEGETAÇÃO E PEQUENAS ÁRVORES (DIÂMETRO DE TRONCO MENOR QUE 0,20 M), COM TRATOR DE ESTEIRAS.AF_05/2018</t>
  </si>
  <si>
    <t xml:space="preserve"> 2.7 </t>
  </si>
  <si>
    <t>LIGAÇÃO PREDIAL DE ÁGUA EM MURETA DE CONCRETO, PROVISÓRIA OU DEFINITIVA, COM FORNECIMENTO DE MATERIAL, INCLUSIVE MURETA E HIDRÕMETRO, REDE DN 50MM - REV 03_10/2022</t>
  </si>
  <si>
    <t xml:space="preserve"> 3 </t>
  </si>
  <si>
    <t>DEMOLIÇÕES</t>
  </si>
  <si>
    <t xml:space="preserve"> 3.1 </t>
  </si>
  <si>
    <t>DEMOLIÇÃO PARCIAL DE PAVIMENTO ASFÁLTICO, DE FORMA MECANIZADA, SEM REAPROVEITAMENTO. AF_12/2017</t>
  </si>
  <si>
    <t xml:space="preserve"> 3.2</t>
  </si>
  <si>
    <t>DEMOLIÇÃO DE ALVENARIA DE BLOCO FURADO, DE FORMA MANUAL, SEM REAPROVEITAMENTO. AF_12/2017</t>
  </si>
  <si>
    <t>M³</t>
  </si>
  <si>
    <t xml:space="preserve"> 4 </t>
  </si>
  <si>
    <t>INFRAESTRUTURA</t>
  </si>
  <si>
    <t xml:space="preserve"> 4.1 </t>
  </si>
  <si>
    <t>MOVIMENTO DE TERRA</t>
  </si>
  <si>
    <t xml:space="preserve"> 4.1.1 </t>
  </si>
  <si>
    <t>ESCAVAÇÃO HORIZONTAL, INCLUINDO ESCARIFICAÇÃO, CARGA, DESCARGA E TRANSPORTE EM SOLO DE 2A CATEGORIA COM TRATOR DE ESTEIRAS (150HP/LÂMINA: 3,18M3) E CAMINHÃO BASCULANTE DE 10M3, DMT ATÉ 200M. AF_07/2020</t>
  </si>
  <si>
    <t xml:space="preserve"> 4.1.2 </t>
  </si>
  <si>
    <t>ESCAVAÇÃO VERTICAL PARA  EDIFICAÇÃO, COM CARGA, DESCARGA E TRANSPORTE DE SOLO DE 1ª CATEGORIA, COM ESCAVADEIRA HIDRÁULICA (CAÇAMBA: 0,8 M³ / 111HP), FROTA DE 9 CAMINHÕES BASCULANTES DE 10 M³, DMT DE 6 KM E VELOCIDADE MÉDIA 22 KM/H. AF_05/2020</t>
  </si>
  <si>
    <t xml:space="preserve"> 4.1.3 </t>
  </si>
  <si>
    <t>TRANSPORTE COM CAMINHÃO BASCULANTE DE 10 M³, EM VIA URBANA PAVIMENTADA, DMT ATÉ 30 KM (UNIDADE: M3XKM). AF_07/2020</t>
  </si>
  <si>
    <t>M3XKM</t>
  </si>
  <si>
    <t xml:space="preserve"> 4.1.4 </t>
  </si>
  <si>
    <t>CARGA, MANOBRA E DESCARGA DE SOLOS E MATERIAIS GRANULARES EM CAMINHÃO BASCULANTE 10 M³ - CARGA COM PÁ CARREGADEIRA (CAÇAMBA DE 1,7 A 2,8 M³ / 128 HP) E DESCARGA LIVRE (UNIDADE: M3). AF_07/2020</t>
  </si>
  <si>
    <t xml:space="preserve"> 4.2 </t>
  </si>
  <si>
    <t>CORTINA DE CONTENÇÃO</t>
  </si>
  <si>
    <t xml:space="preserve"> 4.2.1 </t>
  </si>
  <si>
    <t>CORTINA DE CONTENÇÃO, BASE CIRCULAR DIÂMETRO 0.30M EM CONCRETO BOMBEÁVEL, INCLUSIVE FERRAGEM, CONCRETO, LANÇAMENTO COM BOMBA [BASEADO EM SINAPI 100651]</t>
  </si>
  <si>
    <t>KG</t>
  </si>
  <si>
    <t xml:space="preserve"> 5 </t>
  </si>
  <si>
    <t>ESTRUTURAS</t>
  </si>
  <si>
    <t xml:space="preserve"> 5.2 </t>
  </si>
  <si>
    <t>COMPOSIÇÃO PARAMÉTRICA PARA FORNECIMENTO E MONTAGEM DE ESTRUTURA METÁLICA PARA ESTRUTURA PRINCIPAL DE EDIFICAÇÕES (PILARES, VIGAS E CONTRAVENTAMENTO). AF_11/2022</t>
  </si>
  <si>
    <t xml:space="preserve"> 24 </t>
  </si>
  <si>
    <t>REFORMA  E RECUPERAÇÃO ESTRUTURAL  DAS CASAS SETOR (1 E 2)</t>
  </si>
  <si>
    <t xml:space="preserve"> 24.1 </t>
  </si>
  <si>
    <t>SERVIÇOS PRELIMINARES (CASAS SETOR 1 E 2)</t>
  </si>
  <si>
    <t xml:space="preserve"> 24.1.2 </t>
  </si>
  <si>
    <t>CORTE RASO E RECORTE DE ÁRVORE COM DIÂMETRO DE TRONCO MAIOR OU IGUAL A 0,60 M.AF_05/2018</t>
  </si>
  <si>
    <t xml:space="preserve"> 24.1.3 </t>
  </si>
  <si>
    <t>CORTE RASO E RECORTE DE ÁRVORE COM DIÂMETRO DE TRONCO MAIOR OU IGUAL A 0,40 M E MENOR QUE 0,60 M.AF_05/2018</t>
  </si>
  <si>
    <t xml:space="preserve"> 24.1.4 </t>
  </si>
  <si>
    <t>REMOÇÃO DE RAÍZES REMANESCENTES DE TRONCO DE ÁRVORE COM DIÂMETRO MAIOR OU IGUAL A 0,40 M E MENOR QUE 0,60 M.AF_05/2018</t>
  </si>
  <si>
    <t xml:space="preserve"> 24.1.6 </t>
  </si>
  <si>
    <t>REVOLVIMENTO E LIMPEZA MANUAL DE SOLO. AF_05/2018</t>
  </si>
  <si>
    <t xml:space="preserve"> 24.1.8 </t>
  </si>
  <si>
    <t>DEMOLIÇÃO DE PILARES E VIGAS EM CONCRETO ARMADO, DE FORMA MANUAL, SEM REAPROVEITAMENTO. AF_12/2017</t>
  </si>
  <si>
    <t xml:space="preserve"> 24.1.10 </t>
  </si>
  <si>
    <t>DEMOLIÇÃO DE ARGAMASSAS, DE FORMA MANUAL, SEM REAPROVEITAMENTO. AF_12/2017</t>
  </si>
  <si>
    <t xml:space="preserve"> 24.1.11 </t>
  </si>
  <si>
    <t>REMOÇÃO DE PORTAS, DE FORMA MANUAL, SEM REAPROVEITAMENTO. AF_12/2017</t>
  </si>
  <si>
    <t xml:space="preserve"> 24.1.12 </t>
  </si>
  <si>
    <t>DEMOLIÇÃO DE ALVENARIA DE TIJOLO MACIÇO, DE FORMA MANUAL, SEM REAPROVEITAMENTO. AF_12/2017</t>
  </si>
  <si>
    <t>MEDIÇÃO 04</t>
  </si>
  <si>
    <t>PERÍODO DA MEDIÇÃO: 01/03/2024 À 31/03/2024</t>
  </si>
  <si>
    <t>OBRA : CONSTRUÇÃO E REFORMA DA NOVA SEDE DA CÂMARA MUNICIPAL DE JOÃO PESSOA</t>
  </si>
  <si>
    <t>24.1</t>
  </si>
  <si>
    <t>3.0</t>
  </si>
  <si>
    <t>DEMOLIÇÃO DE ALVENARIA DE BLOCO FURADO, DE FORMA MANUAL, SEM REAPROVEITAMENTO</t>
  </si>
  <si>
    <t>3.2</t>
  </si>
  <si>
    <t>Altura do muro frontal (m) =</t>
  </si>
  <si>
    <t>4.0</t>
  </si>
  <si>
    <t>INFRA-ESTRUTURA</t>
  </si>
  <si>
    <t>4.1</t>
  </si>
  <si>
    <t>4.1.1</t>
  </si>
  <si>
    <t>ESCAVAÇÃO HORIZONTAL, INCLUINDO ESCARIFICAÇÃO, CARGA, DESCARGA E TRANSPORTE EM SOLO DE 2A CATEGORIA COM TRATOR DE ESTEIRAS (150HP/LÂMINA: 3,18M3) E CAMINHÃO BASCULANTE DE 10M3, DMT ATÉ 200M</t>
  </si>
  <si>
    <t>Altura da área escavada (m) =</t>
  </si>
  <si>
    <t>4.1.2</t>
  </si>
  <si>
    <t>ESCAVAÇÃO VERTICAL PARA  EDIFICAÇÃO, COM CARGA, DESCARGA E TRANSPORTE DE SOLO DE 1ª CATEGORIA, COM ESCAVADEIRA HIDRÁULICA (CAÇAMBA: 0,8 M³ / 111HP), FROTA DE 9 CAMINHÕES BASCULANTES DE 10 M³, DMT DE 6 KM E VELOCIDADE MÉDIA 22 KM/H.</t>
  </si>
  <si>
    <t>Volume de escavação em acordo com a área executada e levantamento topográfico (m³) =</t>
  </si>
  <si>
    <t>Total da escavação vertical à medir (m³) =</t>
  </si>
  <si>
    <t>OBS: Em anexo o mapa de cubação juntamente com os cortes topográficos</t>
  </si>
  <si>
    <t>4.1.3</t>
  </si>
  <si>
    <t>TRANSPORTE COM CAMINHÃO BASCULANTE DE 10 M³, EM VIA URBANA PAVIMENTADA, DMT ATÉ 30 KM (UNIDADE: M3XKM).</t>
  </si>
  <si>
    <t>4.1.4</t>
  </si>
  <si>
    <t>CARGA, MANOBRA E DESCARGA DE SOLOS E MATERIAIS GRANULARES EM CAMINHÃO BASCULANTE 10 M³ - CARGA COM PÁ CARREGADEIRA (CAÇAMBA DE 1,7 A 2,8 M³ / 128 HP) E DESCARGA LIVRE (UNIDADE: M3)</t>
  </si>
  <si>
    <t>Total de carga, maobra e descarga de solo à medir (m³) =</t>
  </si>
  <si>
    <t>MEMORIAL DE CÁLCULO DO BM 04</t>
  </si>
  <si>
    <t>24.1.10</t>
  </si>
  <si>
    <t>DEMOLIÇÃO DE ARGAMASSAS, DE FORMA MANUAL, SEM REAPROVEITAMENTO.</t>
  </si>
  <si>
    <t>Total de transporte de material à medir (m³/km) =</t>
  </si>
  <si>
    <t>Comprimento do embasamento do muro frontal (m) =</t>
  </si>
  <si>
    <t>Altura do embasamento do muro frontal (m) =</t>
  </si>
  <si>
    <t>Comprimento do muro frontal (m) =</t>
  </si>
  <si>
    <t>Largura muro frontal (m) =</t>
  </si>
  <si>
    <t>Largura do embasamento do muro frontal (m) =</t>
  </si>
  <si>
    <t>Comprimento da parede e embasamento interna do casarão (m) =</t>
  </si>
  <si>
    <t>Áreas de janelas a descontar (m²) =</t>
  </si>
  <si>
    <t>Altura da parede e embasamento interno do casarão (m) =</t>
  </si>
  <si>
    <t>Total de carga, maobra e descarga de solo à aditar (m³) =</t>
  </si>
  <si>
    <t>Considera uma distância de 30km (km) =</t>
  </si>
  <si>
    <t>Volume de material para carga, manobra e descarga (m³) =</t>
  </si>
  <si>
    <t>2.0</t>
  </si>
  <si>
    <t>SERVIÇOS PRELIMINARES</t>
  </si>
  <si>
    <t>2.8</t>
  </si>
  <si>
    <t>ESCORAMENTO EM AÇO PARA PAREDES, COM TORRES</t>
  </si>
  <si>
    <t>Total de volume da escavação vertical executado (m³) =</t>
  </si>
  <si>
    <t>Total de volume da escavação vertical de contrato (m³) =</t>
  </si>
  <si>
    <t>Total de volume para transporte executado  (m³/km) =</t>
  </si>
  <si>
    <t>Total de transporte de material de contrato (m³/km) =</t>
  </si>
  <si>
    <t>Volume de material para transporte com empolamento (m³) =</t>
  </si>
  <si>
    <t>Total da escavação vertical executado à aditar (m³/km) =</t>
  </si>
  <si>
    <t>Total da escavação vertical executado à aditar (m³) =</t>
  </si>
  <si>
    <t>Total de volume para carga, manobra e descarga executado (m³) =</t>
  </si>
  <si>
    <t>Total de volume para transporte anterior medido (m³/km) =</t>
  </si>
  <si>
    <t>Total de volume da escavação vertical anterior medido (m³) =</t>
  </si>
  <si>
    <t>Total de carga, maobra e descarga de solo anterior medido (m³) =</t>
  </si>
  <si>
    <t>Total de carga, maobra e descarga de solo de contrato (m³) =</t>
  </si>
  <si>
    <t>Total de demolição de argamassa no interior do casarão executado (m²) =</t>
  </si>
  <si>
    <t>Total de demolição de argamassa medido (m²) =</t>
  </si>
  <si>
    <t>Total de demolição de argamassa de contrato (m²) =</t>
  </si>
  <si>
    <t>Total de demolição de argamassa à medir (m²) =</t>
  </si>
  <si>
    <t>Total de demolição de argamassa à aditar (m²) =</t>
  </si>
  <si>
    <t>Total de demolição de alvenaria executado (m³) =</t>
  </si>
  <si>
    <t>Total de demolição de alvenaria medido anterior (m³) =</t>
  </si>
  <si>
    <t>Total de demolição de alvenariade contrato (m³) =</t>
  </si>
  <si>
    <t>Total de demolição de alvenaria à medir (m³) =</t>
  </si>
  <si>
    <t>Total de demolição de alvenaria à aditar (m³) =</t>
  </si>
  <si>
    <t>Área de escoramento da casa 1 (m²) =</t>
  </si>
  <si>
    <t>Área de escoramento da casa 2 (m²) =</t>
  </si>
  <si>
    <t>Área total de escoramento executado (m²) =</t>
  </si>
  <si>
    <t>Área total de escoramento de contrato (m²) =</t>
  </si>
  <si>
    <t>Área total de escoramento à aditar (m²) =</t>
  </si>
  <si>
    <t>Área total de escoramento à medir (m²) =</t>
  </si>
  <si>
    <t>Total de volume da escavação horizontal executado (m³) =</t>
  </si>
  <si>
    <t>Total de volume da escavação horizontal medido anterior (m³) =</t>
  </si>
  <si>
    <t>Total de volume da escavação horizontal de contrato (m³) =</t>
  </si>
  <si>
    <t>Total de volume da escavação horizontal à medir (m³) =</t>
  </si>
  <si>
    <t>Total da escavação horizontal à aditar (m³) =</t>
  </si>
  <si>
    <t>Àrea de escavação horizontal executada (m²) =</t>
  </si>
  <si>
    <t>PLANILHA DE CUBAÇÃO</t>
  </si>
  <si>
    <t>DMT:</t>
  </si>
  <si>
    <t>RODOVIA:</t>
  </si>
  <si>
    <t>CONTRATO:</t>
  </si>
  <si>
    <t>TRECHO:</t>
  </si>
  <si>
    <t>PERÍODO:</t>
  </si>
  <si>
    <t>SEGMENTO:</t>
  </si>
  <si>
    <t>LOTE:</t>
  </si>
  <si>
    <t>EMPRESA:</t>
  </si>
  <si>
    <t>MEDIÇÃO:</t>
  </si>
  <si>
    <t>TERRAPLENAGEM</t>
  </si>
  <si>
    <t>ESCAVAÇÃO, CARGA E TRANSPORTE DE MATERIAL DE 1ª CATEGORIA COM PRESENÇA DE RESTOS DE OBRAS</t>
  </si>
  <si>
    <t>BOTA FORA CAMARA MUNICIPAL DE JOAO PESSOA</t>
  </si>
  <si>
    <t>ESTACA</t>
  </si>
  <si>
    <t>ÁREA (m²)</t>
  </si>
  <si>
    <t>SOMA DAS ÁREAS (m²)</t>
  </si>
  <si>
    <t>SEMI-DISTÂNCIA (m)</t>
  </si>
  <si>
    <t>VOLUME PARCIAL (m³)</t>
  </si>
  <si>
    <t>VOLUME ACUMULADO (m³)</t>
  </si>
  <si>
    <t>+</t>
  </si>
  <si>
    <t>Valor com empolamento de 30%</t>
  </si>
  <si>
    <t>TOTAL ACUMULADO DESTE INTERVALO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</si>
</sst>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_-* #,##0.000_-;\-* #,##0.000_-;_-* &quot;-&quot;???_-;_-@_-"/>
  </numFmts>
  <fonts count="21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 Narrow"/>
      <family val="2"/>
    </font>
    <font>
      <b/>
      <sz val="1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right" vertical="center" wrapText="1"/>
    </xf>
    <xf numFmtId="4" fontId="11" fillId="5" borderId="12" xfId="0" applyNumberFormat="1" applyFont="1" applyFill="1" applyBorder="1" applyAlignment="1">
      <alignment horizontal="right" vertical="center" wrapText="1"/>
    </xf>
    <xf numFmtId="43" fontId="11" fillId="5" borderId="12" xfId="0" applyNumberFormat="1" applyFont="1" applyFill="1" applyBorder="1" applyAlignment="1">
      <alignment horizontal="left" vertical="center" wrapText="1"/>
    </xf>
    <xf numFmtId="43" fontId="11" fillId="5" borderId="12" xfId="0" applyNumberFormat="1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43" fontId="13" fillId="0" borderId="13" xfId="0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44" fontId="13" fillId="0" borderId="13" xfId="0" applyNumberFormat="1" applyFont="1" applyBorder="1" applyAlignment="1">
      <alignment horizontal="righ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right" vertical="center" wrapText="1"/>
    </xf>
    <xf numFmtId="4" fontId="11" fillId="5" borderId="13" xfId="0" applyNumberFormat="1" applyFont="1" applyFill="1" applyBorder="1" applyAlignment="1">
      <alignment horizontal="right" vertical="center" wrapText="1"/>
    </xf>
    <xf numFmtId="43" fontId="11" fillId="5" borderId="13" xfId="0" applyNumberFormat="1" applyFont="1" applyFill="1" applyBorder="1" applyAlignment="1">
      <alignment horizontal="left" vertical="center" wrapText="1"/>
    </xf>
    <xf numFmtId="43" fontId="11" fillId="5" borderId="13" xfId="0" applyNumberFormat="1" applyFont="1" applyFill="1" applyBorder="1" applyAlignment="1">
      <alignment horizontal="right" vertical="center" wrapText="1"/>
    </xf>
    <xf numFmtId="43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14" xfId="1" applyFont="1" applyBorder="1" applyAlignment="1">
      <alignment horizontal="center" vertical="top"/>
    </xf>
    <xf numFmtId="0" fontId="13" fillId="0" borderId="15" xfId="1" applyFont="1" applyBorder="1" applyAlignment="1">
      <alignment horizontal="center" vertical="top"/>
    </xf>
    <xf numFmtId="0" fontId="13" fillId="0" borderId="16" xfId="1" applyFont="1" applyBorder="1" applyAlignment="1">
      <alignment horizontal="left" vertical="top"/>
    </xf>
    <xf numFmtId="0" fontId="14" fillId="0" borderId="0" xfId="1" applyAlignment="1">
      <alignment horizontal="left" vertical="top"/>
    </xf>
    <xf numFmtId="0" fontId="13" fillId="0" borderId="17" xfId="1" applyFont="1" applyBorder="1" applyAlignment="1">
      <alignment horizontal="center" vertical="top"/>
    </xf>
    <xf numFmtId="0" fontId="13" fillId="0" borderId="0" xfId="1" applyFont="1" applyAlignment="1">
      <alignment horizontal="center" vertical="top"/>
    </xf>
    <xf numFmtId="0" fontId="13" fillId="0" borderId="18" xfId="1" applyFont="1" applyBorder="1" applyAlignment="1">
      <alignment horizontal="left" vertical="top"/>
    </xf>
    <xf numFmtId="0" fontId="15" fillId="0" borderId="17" xfId="1" applyFont="1" applyBorder="1" applyAlignment="1">
      <alignment vertical="center"/>
    </xf>
    <xf numFmtId="0" fontId="15" fillId="0" borderId="0" xfId="1" applyFont="1" applyAlignment="1">
      <alignment vertical="center"/>
    </xf>
    <xf numFmtId="4" fontId="13" fillId="0" borderId="0" xfId="1" applyNumberFormat="1" applyFont="1" applyAlignment="1">
      <alignment horizontal="center" vertical="center"/>
    </xf>
    <xf numFmtId="0" fontId="13" fillId="0" borderId="18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top"/>
    </xf>
    <xf numFmtId="0" fontId="13" fillId="0" borderId="0" xfId="1" applyFont="1" applyAlignment="1">
      <alignment horizontal="left" vertical="top"/>
    </xf>
    <xf numFmtId="0" fontId="14" fillId="0" borderId="0" xfId="1" applyAlignment="1">
      <alignment horizontal="left" vertical="center"/>
    </xf>
    <xf numFmtId="0" fontId="11" fillId="7" borderId="11" xfId="1" applyFont="1" applyFill="1" applyBorder="1" applyAlignment="1">
      <alignment horizontal="center" vertical="center"/>
    </xf>
    <xf numFmtId="1" fontId="11" fillId="8" borderId="11" xfId="1" applyNumberFormat="1" applyFont="1" applyFill="1" applyBorder="1" applyAlignment="1">
      <alignment horizontal="center" vertical="center" shrinkToFit="1"/>
    </xf>
    <xf numFmtId="2" fontId="13" fillId="0" borderId="23" xfId="1" applyNumberFormat="1" applyFont="1" applyBorder="1" applyAlignment="1">
      <alignment horizontal="center" vertical="top"/>
    </xf>
    <xf numFmtId="2" fontId="13" fillId="0" borderId="24" xfId="1" applyNumberFormat="1" applyFont="1" applyBorder="1" applyAlignment="1">
      <alignment horizontal="center" vertical="center"/>
    </xf>
    <xf numFmtId="0" fontId="13" fillId="0" borderId="25" xfId="1" applyFont="1" applyBorder="1" applyAlignment="1">
      <alignment horizontal="right" vertical="top"/>
    </xf>
    <xf numFmtId="0" fontId="13" fillId="0" borderId="26" xfId="1" applyFont="1" applyBorder="1" applyAlignment="1">
      <alignment horizontal="right" vertical="top"/>
    </xf>
    <xf numFmtId="0" fontId="13" fillId="0" borderId="26" xfId="1" applyFont="1" applyBorder="1" applyAlignment="1">
      <alignment horizontal="center" vertical="top"/>
    </xf>
    <xf numFmtId="0" fontId="13" fillId="0" borderId="27" xfId="1" applyFont="1" applyBorder="1" applyAlignment="1">
      <alignment horizontal="center" vertical="top"/>
    </xf>
    <xf numFmtId="0" fontId="13" fillId="0" borderId="4" xfId="1" applyFont="1" applyBorder="1" applyAlignment="1">
      <alignment horizontal="right" vertical="top"/>
    </xf>
    <xf numFmtId="0" fontId="13" fillId="0" borderId="5" xfId="1" applyFont="1" applyBorder="1" applyAlignment="1">
      <alignment horizontal="right" vertical="top"/>
    </xf>
    <xf numFmtId="43" fontId="13" fillId="0" borderId="6" xfId="1" applyNumberFormat="1" applyFont="1" applyBorder="1" applyAlignment="1">
      <alignment horizontal="center" vertical="center"/>
    </xf>
    <xf numFmtId="43" fontId="13" fillId="0" borderId="36" xfId="1" applyNumberFormat="1" applyFont="1" applyBorder="1" applyAlignment="1">
      <alignment horizontal="center" vertical="center"/>
    </xf>
    <xf numFmtId="43" fontId="11" fillId="0" borderId="36" xfId="1" applyNumberFormat="1" applyFont="1" applyBorder="1" applyAlignment="1">
      <alignment horizontal="center" vertical="center"/>
    </xf>
    <xf numFmtId="43" fontId="12" fillId="0" borderId="39" xfId="1" applyNumberFormat="1" applyFont="1" applyBorder="1" applyAlignment="1">
      <alignment horizontal="center" vertical="center"/>
    </xf>
    <xf numFmtId="43" fontId="13" fillId="0" borderId="33" xfId="1" applyNumberFormat="1" applyFont="1" applyBorder="1" applyAlignment="1">
      <alignment horizontal="center" vertical="center"/>
    </xf>
    <xf numFmtId="43" fontId="13" fillId="0" borderId="41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right" vertical="top"/>
    </xf>
    <xf numFmtId="0" fontId="11" fillId="0" borderId="5" xfId="1" applyFont="1" applyBorder="1" applyAlignment="1">
      <alignment horizontal="right" vertical="top"/>
    </xf>
    <xf numFmtId="0" fontId="13" fillId="0" borderId="29" xfId="1" applyFont="1" applyBorder="1" applyAlignment="1">
      <alignment vertical="top"/>
    </xf>
    <xf numFmtId="0" fontId="13" fillId="0" borderId="30" xfId="1" applyFont="1" applyBorder="1" applyAlignment="1">
      <alignment vertical="top"/>
    </xf>
    <xf numFmtId="43" fontId="13" fillId="0" borderId="36" xfId="1" applyNumberFormat="1" applyFont="1" applyBorder="1" applyAlignment="1">
      <alignment vertical="center"/>
    </xf>
    <xf numFmtId="43" fontId="11" fillId="0" borderId="36" xfId="1" applyNumberFormat="1" applyFont="1" applyBorder="1" applyAlignment="1">
      <alignment vertical="center"/>
    </xf>
    <xf numFmtId="43" fontId="12" fillId="0" borderId="44" xfId="1" applyNumberFormat="1" applyFont="1" applyBorder="1" applyAlignment="1">
      <alignment vertical="center"/>
    </xf>
    <xf numFmtId="43" fontId="12" fillId="0" borderId="36" xfId="1" applyNumberFormat="1" applyFont="1" applyBorder="1" applyAlignment="1">
      <alignment horizontal="center" vertical="center"/>
    </xf>
    <xf numFmtId="43" fontId="11" fillId="0" borderId="44" xfId="1" applyNumberFormat="1" applyFont="1" applyBorder="1" applyAlignment="1">
      <alignment horizontal="center" vertical="center"/>
    </xf>
    <xf numFmtId="43" fontId="13" fillId="0" borderId="44" xfId="1" applyNumberFormat="1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49" fontId="18" fillId="0" borderId="30" xfId="2" applyNumberFormat="1" applyFont="1" applyBorder="1" applyAlignment="1">
      <alignment horizontal="center" vertical="center"/>
    </xf>
    <xf numFmtId="0" fontId="1" fillId="0" borderId="0" xfId="2"/>
    <xf numFmtId="2" fontId="1" fillId="0" borderId="0" xfId="2" applyNumberFormat="1"/>
    <xf numFmtId="0" fontId="19" fillId="0" borderId="14" xfId="2" applyFont="1" applyBorder="1"/>
    <xf numFmtId="0" fontId="19" fillId="0" borderId="15" xfId="2" applyFont="1" applyBorder="1"/>
    <xf numFmtId="0" fontId="19" fillId="0" borderId="15" xfId="2" applyFont="1" applyBorder="1" applyAlignment="1">
      <alignment horizontal="left"/>
    </xf>
    <xf numFmtId="0" fontId="19" fillId="0" borderId="16" xfId="2" applyFont="1" applyBorder="1"/>
    <xf numFmtId="0" fontId="19" fillId="0" borderId="17" xfId="2" applyFont="1" applyBorder="1"/>
    <xf numFmtId="0" fontId="19" fillId="0" borderId="0" xfId="2" applyFont="1"/>
    <xf numFmtId="0" fontId="19" fillId="0" borderId="0" xfId="2" applyFont="1" applyAlignment="1">
      <alignment horizontal="left"/>
    </xf>
    <xf numFmtId="0" fontId="19" fillId="0" borderId="18" xfId="2" applyFont="1" applyBorder="1"/>
    <xf numFmtId="0" fontId="19" fillId="0" borderId="25" xfId="2" applyFont="1" applyBorder="1"/>
    <xf numFmtId="0" fontId="19" fillId="0" borderId="26" xfId="2" applyFont="1" applyBorder="1"/>
    <xf numFmtId="0" fontId="19" fillId="0" borderId="26" xfId="2" applyFont="1" applyBorder="1" applyAlignment="1">
      <alignment horizontal="left"/>
    </xf>
    <xf numFmtId="0" fontId="19" fillId="0" borderId="27" xfId="2" applyFont="1" applyBorder="1"/>
    <xf numFmtId="0" fontId="19" fillId="0" borderId="11" xfId="2" applyFont="1" applyBorder="1" applyAlignment="1">
      <alignment horizontal="center" vertical="center"/>
    </xf>
    <xf numFmtId="0" fontId="19" fillId="0" borderId="11" xfId="2" applyFont="1" applyBorder="1"/>
    <xf numFmtId="0" fontId="19" fillId="0" borderId="4" xfId="2" applyFont="1" applyBorder="1"/>
    <xf numFmtId="0" fontId="19" fillId="0" borderId="5" xfId="2" applyFont="1" applyBorder="1"/>
    <xf numFmtId="2" fontId="19" fillId="0" borderId="6" xfId="2" applyNumberFormat="1" applyFont="1" applyBorder="1"/>
    <xf numFmtId="164" fontId="19" fillId="0" borderId="48" xfId="3" applyNumberFormat="1" applyFont="1" applyBorder="1" applyAlignment="1">
      <alignment horizontal="center"/>
    </xf>
    <xf numFmtId="165" fontId="19" fillId="0" borderId="48" xfId="2" applyNumberFormat="1" applyFont="1" applyBorder="1"/>
    <xf numFmtId="43" fontId="19" fillId="0" borderId="48" xfId="3" applyFont="1" applyBorder="1"/>
    <xf numFmtId="164" fontId="19" fillId="0" borderId="48" xfId="3" applyNumberFormat="1" applyFont="1" applyBorder="1"/>
    <xf numFmtId="164" fontId="20" fillId="0" borderId="48" xfId="3" applyNumberFormat="1" applyFont="1" applyBorder="1"/>
    <xf numFmtId="43" fontId="1" fillId="0" borderId="0" xfId="2" applyNumberFormat="1"/>
    <xf numFmtId="43" fontId="19" fillId="0" borderId="48" xfId="3" applyFont="1" applyBorder="1" applyAlignment="1">
      <alignment horizontal="center"/>
    </xf>
    <xf numFmtId="164" fontId="20" fillId="0" borderId="48" xfId="3" applyNumberFormat="1" applyFont="1" applyBorder="1" applyAlignment="1">
      <alignment horizontal="center" vertical="center" wrapText="1"/>
    </xf>
    <xf numFmtId="164" fontId="20" fillId="0" borderId="48" xfId="3" applyNumberFormat="1" applyFont="1" applyBorder="1" applyAlignment="1">
      <alignment horizontal="center" vertical="center"/>
    </xf>
    <xf numFmtId="43" fontId="20" fillId="9" borderId="11" xfId="3" applyFont="1" applyFill="1" applyBorder="1"/>
    <xf numFmtId="165" fontId="1" fillId="0" borderId="0" xfId="2" applyNumberFormat="1"/>
    <xf numFmtId="166" fontId="1" fillId="0" borderId="0" xfId="2" applyNumberFormat="1"/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44" fontId="6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44" fontId="6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44" fontId="6" fillId="0" borderId="8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right" vertical="center" wrapText="1"/>
    </xf>
    <xf numFmtId="4" fontId="4" fillId="4" borderId="0" xfId="0" applyNumberFormat="1" applyFont="1" applyFill="1" applyAlignment="1">
      <alignment horizontal="right" vertical="center" wrapText="1"/>
    </xf>
    <xf numFmtId="4" fontId="7" fillId="4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" fillId="8" borderId="11" xfId="1" applyFont="1" applyFill="1" applyBorder="1" applyAlignment="1">
      <alignment horizontal="left" vertical="center" wrapText="1"/>
    </xf>
    <xf numFmtId="0" fontId="13" fillId="0" borderId="31" xfId="1" applyFont="1" applyBorder="1" applyAlignment="1">
      <alignment horizontal="right" vertical="top"/>
    </xf>
    <xf numFmtId="0" fontId="13" fillId="0" borderId="32" xfId="1" applyFont="1" applyBorder="1" applyAlignment="1">
      <alignment horizontal="right" vertical="top"/>
    </xf>
    <xf numFmtId="0" fontId="13" fillId="0" borderId="34" xfId="1" applyFont="1" applyBorder="1" applyAlignment="1">
      <alignment horizontal="right" vertical="top"/>
    </xf>
    <xf numFmtId="0" fontId="13" fillId="0" borderId="35" xfId="1" applyFont="1" applyBorder="1" applyAlignment="1">
      <alignment horizontal="right" vertical="top"/>
    </xf>
    <xf numFmtId="0" fontId="11" fillId="0" borderId="34" xfId="1" applyFont="1" applyBorder="1" applyAlignment="1">
      <alignment horizontal="right" vertical="top"/>
    </xf>
    <xf numFmtId="0" fontId="11" fillId="0" borderId="35" xfId="1" applyFont="1" applyBorder="1" applyAlignment="1">
      <alignment horizontal="right" vertical="top"/>
    </xf>
    <xf numFmtId="0" fontId="13" fillId="0" borderId="4" xfId="1" applyFont="1" applyBorder="1" applyAlignment="1">
      <alignment horizontal="center" vertical="top"/>
    </xf>
    <xf numFmtId="0" fontId="13" fillId="0" borderId="5" xfId="1" applyFont="1" applyBorder="1" applyAlignment="1">
      <alignment horizontal="center" vertical="top"/>
    </xf>
    <xf numFmtId="0" fontId="13" fillId="0" borderId="40" xfId="1" applyFont="1" applyBorder="1" applyAlignment="1">
      <alignment horizontal="center" vertical="top"/>
    </xf>
    <xf numFmtId="0" fontId="16" fillId="6" borderId="19" xfId="1" applyFont="1" applyFill="1" applyBorder="1" applyAlignment="1">
      <alignment horizontal="center" vertical="center" wrapText="1"/>
    </xf>
    <xf numFmtId="0" fontId="16" fillId="6" borderId="20" xfId="1" applyFont="1" applyFill="1" applyBorder="1" applyAlignment="1">
      <alignment horizontal="center" vertical="center" wrapText="1"/>
    </xf>
    <xf numFmtId="0" fontId="16" fillId="6" borderId="21" xfId="1" applyFont="1" applyFill="1" applyBorder="1" applyAlignment="1">
      <alignment horizontal="center" vertical="center" wrapText="1"/>
    </xf>
    <xf numFmtId="0" fontId="11" fillId="7" borderId="11" xfId="1" applyFont="1" applyFill="1" applyBorder="1" applyAlignment="1">
      <alignment horizontal="left" vertical="center"/>
    </xf>
    <xf numFmtId="0" fontId="13" fillId="0" borderId="28" xfId="1" applyFont="1" applyBorder="1" applyAlignment="1">
      <alignment horizontal="center" vertical="top"/>
    </xf>
    <xf numFmtId="0" fontId="13" fillId="0" borderId="29" xfId="1" applyFont="1" applyBorder="1" applyAlignment="1">
      <alignment horizontal="center" vertical="top"/>
    </xf>
    <xf numFmtId="0" fontId="13" fillId="0" borderId="45" xfId="1" applyFont="1" applyBorder="1" applyAlignment="1">
      <alignment horizontal="right" vertical="top"/>
    </xf>
    <xf numFmtId="0" fontId="13" fillId="0" borderId="46" xfId="1" applyFont="1" applyBorder="1" applyAlignment="1">
      <alignment horizontal="right" vertical="top"/>
    </xf>
    <xf numFmtId="0" fontId="11" fillId="0" borderId="46" xfId="1" applyFont="1" applyBorder="1" applyAlignment="1">
      <alignment horizontal="right" vertical="top"/>
    </xf>
    <xf numFmtId="0" fontId="11" fillId="0" borderId="42" xfId="1" applyFont="1" applyBorder="1" applyAlignment="1">
      <alignment horizontal="right" vertical="top"/>
    </xf>
    <xf numFmtId="0" fontId="11" fillId="0" borderId="43" xfId="1" applyFont="1" applyBorder="1" applyAlignment="1">
      <alignment horizontal="right" vertical="top"/>
    </xf>
    <xf numFmtId="0" fontId="11" fillId="0" borderId="47" xfId="1" applyFont="1" applyBorder="1" applyAlignment="1">
      <alignment horizontal="right" vertical="top"/>
    </xf>
    <xf numFmtId="0" fontId="11" fillId="0" borderId="37" xfId="1" applyFont="1" applyBorder="1" applyAlignment="1">
      <alignment horizontal="right" vertical="top"/>
    </xf>
    <xf numFmtId="0" fontId="11" fillId="0" borderId="38" xfId="1" applyFont="1" applyBorder="1" applyAlignment="1">
      <alignment horizontal="right" vertical="top"/>
    </xf>
    <xf numFmtId="0" fontId="13" fillId="0" borderId="22" xfId="1" applyFont="1" applyBorder="1" applyAlignment="1">
      <alignment horizontal="left" vertical="top"/>
    </xf>
    <xf numFmtId="0" fontId="13" fillId="0" borderId="23" xfId="1" applyFont="1" applyBorder="1" applyAlignment="1">
      <alignment horizontal="left" vertical="top"/>
    </xf>
    <xf numFmtId="0" fontId="11" fillId="0" borderId="28" xfId="1" applyFont="1" applyBorder="1" applyAlignment="1">
      <alignment horizontal="left" vertical="top"/>
    </xf>
    <xf numFmtId="0" fontId="11" fillId="0" borderId="29" xfId="1" applyFont="1" applyBorder="1" applyAlignment="1">
      <alignment horizontal="left" vertical="top"/>
    </xf>
    <xf numFmtId="0" fontId="11" fillId="0" borderId="30" xfId="1" applyFont="1" applyBorder="1" applyAlignment="1">
      <alignment horizontal="left" vertical="top"/>
    </xf>
    <xf numFmtId="0" fontId="11" fillId="0" borderId="4" xfId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top"/>
    </xf>
    <xf numFmtId="0" fontId="11" fillId="0" borderId="40" xfId="1" applyFont="1" applyBorder="1" applyAlignment="1">
      <alignment horizontal="center" vertical="top"/>
    </xf>
    <xf numFmtId="0" fontId="13" fillId="0" borderId="17" xfId="1" applyFont="1" applyBorder="1" applyAlignment="1">
      <alignment horizontal="right" vertical="top"/>
    </xf>
    <xf numFmtId="0" fontId="13" fillId="0" borderId="0" xfId="1" applyFont="1" applyAlignment="1">
      <alignment horizontal="right" vertical="top"/>
    </xf>
    <xf numFmtId="0" fontId="13" fillId="0" borderId="1" xfId="1" applyFont="1" applyBorder="1" applyAlignment="1">
      <alignment horizontal="right" vertical="top"/>
    </xf>
    <xf numFmtId="0" fontId="13" fillId="0" borderId="2" xfId="1" applyFont="1" applyBorder="1" applyAlignment="1">
      <alignment horizontal="right" vertical="top"/>
    </xf>
    <xf numFmtId="0" fontId="13" fillId="0" borderId="4" xfId="1" applyFont="1" applyBorder="1" applyAlignment="1">
      <alignment horizontal="right" vertical="top"/>
    </xf>
    <xf numFmtId="0" fontId="13" fillId="0" borderId="5" xfId="1" applyFont="1" applyBorder="1" applyAlignment="1">
      <alignment horizontal="right" vertical="top"/>
    </xf>
    <xf numFmtId="0" fontId="11" fillId="0" borderId="31" xfId="1" applyFont="1" applyBorder="1" applyAlignment="1">
      <alignment horizontal="left" vertical="top"/>
    </xf>
    <xf numFmtId="0" fontId="11" fillId="0" borderId="32" xfId="1" applyFont="1" applyBorder="1" applyAlignment="1">
      <alignment horizontal="left" vertical="top"/>
    </xf>
    <xf numFmtId="0" fontId="11" fillId="0" borderId="33" xfId="1" applyFont="1" applyBorder="1" applyAlignment="1">
      <alignment horizontal="left" vertical="top"/>
    </xf>
    <xf numFmtId="0" fontId="20" fillId="9" borderId="11" xfId="2" applyFont="1" applyFill="1" applyBorder="1" applyAlignment="1">
      <alignment horizontal="right"/>
    </xf>
    <xf numFmtId="0" fontId="17" fillId="0" borderId="11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/>
    </xf>
    <xf numFmtId="0" fontId="20" fillId="0" borderId="28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19" fillId="0" borderId="11" xfId="2" applyFont="1" applyBorder="1" applyAlignment="1">
      <alignment horizontal="center" vertical="center"/>
    </xf>
  </cellXfs>
  <cellStyles count="4">
    <cellStyle name="Normal" xfId="0" builtinId="0"/>
    <cellStyle name="Normal 2" xfId="1" xr:uid="{F912777C-20B8-46A7-8DBE-193F339877DC}"/>
    <cellStyle name="Normal 3" xfId="2" xr:uid="{022E6B72-AA1E-4FC1-A249-4D3A5EBB8755}"/>
    <cellStyle name="Vírgula 2" xfId="3" xr:uid="{EF567113-1E12-41AE-AD5C-2027FEDD6D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71438</xdr:rowOff>
    </xdr:from>
    <xdr:to>
      <xdr:col>1</xdr:col>
      <xdr:colOff>1488281</xdr:colOff>
      <xdr:row>1</xdr:row>
      <xdr:rowOff>900493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C3E057-DF37-4213-9DFB-136B491D7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261938" y="71438"/>
          <a:ext cx="2285999" cy="1019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140368</xdr:colOff>
      <xdr:row>0</xdr:row>
      <xdr:rowOff>70184</xdr:rowOff>
    </xdr:from>
    <xdr:to>
      <xdr:col>5</xdr:col>
      <xdr:colOff>1016000</xdr:colOff>
      <xdr:row>4</xdr:row>
      <xdr:rowOff>21167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21EA5745-4ED8-4688-826A-05B323CF5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68" y="70184"/>
          <a:ext cx="6790657" cy="598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E0BD-FD8D-4CB5-8767-C78642668AA4}">
  <dimension ref="A1:M51"/>
  <sheetViews>
    <sheetView showGridLines="0" tabSelected="1" showOutlineSymbols="0" showWhiteSpace="0" view="pageBreakPreview" zoomScale="80" zoomScaleNormal="100" zoomScaleSheetLayoutView="80" workbookViewId="0">
      <selection activeCell="H5" sqref="H5:J5"/>
    </sheetView>
  </sheetViews>
  <sheetFormatPr defaultColWidth="8.875" defaultRowHeight="14.25" x14ac:dyDescent="0.2"/>
  <cols>
    <col min="1" max="1" width="13.875" style="2" customWidth="1"/>
    <col min="2" max="2" width="60" style="2" bestFit="1" customWidth="1"/>
    <col min="3" max="3" width="6.625" style="2" customWidth="1"/>
    <col min="4" max="4" width="10.375" style="2" customWidth="1"/>
    <col min="5" max="5" width="13" style="2" hidden="1" customWidth="1"/>
    <col min="6" max="6" width="13" style="2" bestFit="1" customWidth="1"/>
    <col min="7" max="7" width="13.25" style="2" customWidth="1"/>
    <col min="8" max="8" width="11.75" style="2" customWidth="1"/>
    <col min="9" max="9" width="10" style="2" customWidth="1"/>
    <col min="10" max="10" width="13" style="2" customWidth="1"/>
    <col min="11" max="11" width="12" style="2" customWidth="1"/>
    <col min="12" max="12" width="11.875" style="2" customWidth="1"/>
    <col min="13" max="13" width="12.625" style="2" customWidth="1"/>
    <col min="14" max="16384" width="8.875" style="2"/>
  </cols>
  <sheetData>
    <row r="1" spans="1:13" ht="15" customHeight="1" x14ac:dyDescent="0.2">
      <c r="A1" s="107"/>
      <c r="B1" s="1"/>
      <c r="C1" s="108"/>
      <c r="D1" s="108"/>
      <c r="E1" s="108"/>
      <c r="F1" s="108"/>
      <c r="G1" s="1"/>
      <c r="H1" s="1"/>
      <c r="I1" s="1"/>
      <c r="J1" s="1"/>
      <c r="K1" s="1"/>
      <c r="L1" s="1"/>
      <c r="M1" s="1"/>
    </row>
    <row r="2" spans="1:13" ht="80.099999999999994" customHeight="1" x14ac:dyDescent="0.2">
      <c r="A2" s="107"/>
      <c r="B2" s="3"/>
      <c r="C2" s="109"/>
      <c r="D2" s="109"/>
      <c r="E2" s="110"/>
      <c r="F2" s="110"/>
      <c r="G2" s="3"/>
      <c r="H2" s="3"/>
      <c r="I2" s="3"/>
      <c r="J2" s="3"/>
      <c r="K2" s="3"/>
      <c r="L2" s="3"/>
      <c r="M2" s="3"/>
    </row>
    <row r="3" spans="1:13" s="4" customFormat="1" ht="18" customHeight="1" x14ac:dyDescent="0.2">
      <c r="A3" s="111" t="s">
        <v>0</v>
      </c>
      <c r="B3" s="112"/>
      <c r="C3" s="112"/>
      <c r="D3" s="112"/>
      <c r="E3" s="112"/>
      <c r="F3" s="112"/>
      <c r="G3" s="113"/>
      <c r="H3" s="114" t="s">
        <v>1</v>
      </c>
      <c r="I3" s="115"/>
      <c r="J3" s="115"/>
      <c r="K3" s="116">
        <v>19889930.050000001</v>
      </c>
      <c r="L3" s="116"/>
      <c r="M3" s="116"/>
    </row>
    <row r="4" spans="1:13" s="4" customFormat="1" ht="18.75" customHeight="1" x14ac:dyDescent="0.2">
      <c r="A4" s="101" t="s">
        <v>2</v>
      </c>
      <c r="B4" s="102"/>
      <c r="C4" s="102"/>
      <c r="D4" s="102"/>
      <c r="E4" s="102"/>
      <c r="F4" s="102"/>
      <c r="G4" s="103"/>
      <c r="H4" s="104" t="s">
        <v>3</v>
      </c>
      <c r="I4" s="105"/>
      <c r="J4" s="105"/>
      <c r="K4" s="106">
        <v>3794133.2255668305</v>
      </c>
      <c r="L4" s="106"/>
      <c r="M4" s="106"/>
    </row>
    <row r="5" spans="1:13" s="4" customFormat="1" ht="18.75" customHeight="1" x14ac:dyDescent="0.2">
      <c r="A5" s="101" t="s">
        <v>4</v>
      </c>
      <c r="B5" s="102"/>
      <c r="C5" s="102"/>
      <c r="D5" s="102"/>
      <c r="E5" s="102"/>
      <c r="F5" s="102"/>
      <c r="G5" s="103"/>
      <c r="H5" s="104" t="s">
        <v>5</v>
      </c>
      <c r="I5" s="105"/>
      <c r="J5" s="105"/>
      <c r="K5" s="106">
        <v>185289.67110000001</v>
      </c>
      <c r="L5" s="106"/>
      <c r="M5" s="106"/>
    </row>
    <row r="6" spans="1:13" s="4" customFormat="1" ht="17.25" customHeight="1" x14ac:dyDescent="0.2">
      <c r="A6" s="101" t="s">
        <v>6</v>
      </c>
      <c r="B6" s="102"/>
      <c r="C6" s="102"/>
      <c r="D6" s="102"/>
      <c r="E6" s="102"/>
      <c r="F6" s="102"/>
      <c r="G6" s="103"/>
      <c r="H6" s="104" t="s">
        <v>7</v>
      </c>
      <c r="I6" s="105"/>
      <c r="J6" s="105"/>
      <c r="K6" s="106">
        <v>3979422.8966668304</v>
      </c>
      <c r="L6" s="106"/>
      <c r="M6" s="106"/>
    </row>
    <row r="7" spans="1:13" ht="19.5" customHeight="1" x14ac:dyDescent="0.2">
      <c r="A7" s="117" t="s">
        <v>8</v>
      </c>
      <c r="B7" s="118"/>
      <c r="C7" s="118"/>
      <c r="D7" s="118"/>
      <c r="E7" s="118"/>
      <c r="F7" s="118"/>
      <c r="G7" s="119"/>
      <c r="H7" s="120" t="s">
        <v>9</v>
      </c>
      <c r="I7" s="121"/>
      <c r="J7" s="121"/>
      <c r="K7" s="122">
        <v>15910507.15333317</v>
      </c>
      <c r="L7" s="122"/>
      <c r="M7" s="122"/>
    </row>
    <row r="8" spans="1:13" ht="26.25" customHeight="1" x14ac:dyDescent="0.2">
      <c r="A8" s="133" t="s">
        <v>99</v>
      </c>
      <c r="B8" s="134"/>
      <c r="C8" s="134"/>
      <c r="D8" s="134"/>
      <c r="E8" s="134"/>
      <c r="F8" s="134"/>
      <c r="G8" s="135"/>
      <c r="H8" s="123" t="s">
        <v>98</v>
      </c>
      <c r="I8" s="123"/>
      <c r="J8" s="123"/>
      <c r="K8" s="123"/>
      <c r="L8" s="123"/>
      <c r="M8" s="123"/>
    </row>
    <row r="9" spans="1:13" ht="24.75" customHeight="1" x14ac:dyDescent="0.2">
      <c r="A9" s="124" t="s">
        <v>10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3" ht="15" x14ac:dyDescent="0.2">
      <c r="A10" s="5"/>
    </row>
    <row r="11" spans="1:13" ht="21.75" customHeight="1" x14ac:dyDescent="0.2">
      <c r="A11" s="125" t="s">
        <v>11</v>
      </c>
      <c r="B11" s="125" t="s">
        <v>12</v>
      </c>
      <c r="C11" s="125" t="s">
        <v>13</v>
      </c>
      <c r="D11" s="126" t="s">
        <v>14</v>
      </c>
      <c r="E11" s="126"/>
      <c r="F11" s="126"/>
      <c r="G11" s="126"/>
      <c r="H11" s="126" t="s">
        <v>15</v>
      </c>
      <c r="I11" s="126"/>
      <c r="J11" s="126"/>
      <c r="K11" s="126" t="s">
        <v>16</v>
      </c>
      <c r="L11" s="126"/>
      <c r="M11" s="126"/>
    </row>
    <row r="12" spans="1:13" ht="30" customHeight="1" x14ac:dyDescent="0.2">
      <c r="A12" s="125"/>
      <c r="B12" s="125"/>
      <c r="C12" s="125"/>
      <c r="D12" s="6" t="s">
        <v>17</v>
      </c>
      <c r="E12" s="6" t="s">
        <v>18</v>
      </c>
      <c r="F12" s="6" t="s">
        <v>19</v>
      </c>
      <c r="G12" s="6" t="s">
        <v>20</v>
      </c>
      <c r="H12" s="6" t="s">
        <v>21</v>
      </c>
      <c r="I12" s="6" t="s">
        <v>22</v>
      </c>
      <c r="J12" s="6" t="s">
        <v>23</v>
      </c>
      <c r="K12" s="6" t="s">
        <v>21</v>
      </c>
      <c r="L12" s="6" t="s">
        <v>22</v>
      </c>
      <c r="M12" s="6" t="s">
        <v>23</v>
      </c>
    </row>
    <row r="13" spans="1:13" ht="24" customHeight="1" x14ac:dyDescent="0.2">
      <c r="A13" s="7" t="s">
        <v>24</v>
      </c>
      <c r="B13" s="7" t="s">
        <v>25</v>
      </c>
      <c r="C13" s="7"/>
      <c r="D13" s="8"/>
      <c r="E13" s="7"/>
      <c r="F13" s="7"/>
      <c r="G13" s="9">
        <v>722837.82000000007</v>
      </c>
      <c r="H13" s="8"/>
      <c r="I13" s="10"/>
      <c r="J13" s="11"/>
      <c r="K13" s="11">
        <v>128785.725171</v>
      </c>
      <c r="L13" s="11">
        <v>60771.42</v>
      </c>
      <c r="M13" s="11">
        <v>189557.14517099998</v>
      </c>
    </row>
    <row r="14" spans="1:13" ht="16.5" customHeight="1" x14ac:dyDescent="0.2">
      <c r="A14" s="12" t="s">
        <v>26</v>
      </c>
      <c r="B14" s="12" t="s">
        <v>27</v>
      </c>
      <c r="C14" s="13" t="s">
        <v>28</v>
      </c>
      <c r="D14" s="14">
        <v>11</v>
      </c>
      <c r="E14" s="15">
        <v>49155.89</v>
      </c>
      <c r="F14" s="15">
        <v>60771.42</v>
      </c>
      <c r="G14" s="15">
        <v>668485.62</v>
      </c>
      <c r="H14" s="16">
        <v>2</v>
      </c>
      <c r="I14" s="14">
        <v>1</v>
      </c>
      <c r="J14" s="14">
        <v>3</v>
      </c>
      <c r="K14" s="14">
        <v>121542.84</v>
      </c>
      <c r="L14" s="14">
        <v>60771.42</v>
      </c>
      <c r="M14" s="14">
        <v>182314.26</v>
      </c>
    </row>
    <row r="15" spans="1:13" ht="34.5" customHeight="1" x14ac:dyDescent="0.2">
      <c r="A15" s="12" t="s">
        <v>29</v>
      </c>
      <c r="B15" s="12" t="s">
        <v>30</v>
      </c>
      <c r="C15" s="13" t="s">
        <v>31</v>
      </c>
      <c r="D15" s="14">
        <v>18</v>
      </c>
      <c r="E15" s="15">
        <v>312.24</v>
      </c>
      <c r="F15" s="15">
        <v>386.02</v>
      </c>
      <c r="G15" s="15">
        <v>6948.36</v>
      </c>
      <c r="H15" s="16">
        <v>18</v>
      </c>
      <c r="I15" s="14">
        <v>0</v>
      </c>
      <c r="J15" s="14">
        <v>18</v>
      </c>
      <c r="K15" s="14">
        <v>6948.36</v>
      </c>
      <c r="L15" s="14">
        <v>0</v>
      </c>
      <c r="M15" s="14">
        <v>6948.36</v>
      </c>
    </row>
    <row r="16" spans="1:13" ht="17.25" customHeight="1" x14ac:dyDescent="0.2">
      <c r="A16" s="12" t="s">
        <v>32</v>
      </c>
      <c r="B16" s="12" t="s">
        <v>33</v>
      </c>
      <c r="C16" s="13" t="s">
        <v>28</v>
      </c>
      <c r="D16" s="14">
        <v>1</v>
      </c>
      <c r="E16" s="15">
        <v>254.59</v>
      </c>
      <c r="F16" s="15">
        <v>294.53517099999999</v>
      </c>
      <c r="G16" s="15">
        <v>294.52999999999997</v>
      </c>
      <c r="H16" s="16">
        <v>1</v>
      </c>
      <c r="I16" s="14">
        <v>0</v>
      </c>
      <c r="J16" s="14">
        <v>1</v>
      </c>
      <c r="K16" s="14">
        <v>294.525171</v>
      </c>
      <c r="L16" s="14">
        <v>0</v>
      </c>
      <c r="M16" s="14">
        <v>294.525171</v>
      </c>
    </row>
    <row r="17" spans="1:13" ht="24" customHeight="1" x14ac:dyDescent="0.2">
      <c r="A17" s="17" t="s">
        <v>34</v>
      </c>
      <c r="B17" s="17" t="s">
        <v>35</v>
      </c>
      <c r="C17" s="17"/>
      <c r="D17" s="18"/>
      <c r="E17" s="17"/>
      <c r="F17" s="17"/>
      <c r="G17" s="19">
        <v>61700.03</v>
      </c>
      <c r="H17" s="18"/>
      <c r="I17" s="20"/>
      <c r="J17" s="21"/>
      <c r="K17" s="21">
        <v>44182.942769910907</v>
      </c>
      <c r="L17" s="21">
        <v>0</v>
      </c>
      <c r="M17" s="21">
        <v>44182.942769910907</v>
      </c>
    </row>
    <row r="18" spans="1:13" ht="32.25" customHeight="1" x14ac:dyDescent="0.2">
      <c r="A18" s="12" t="s">
        <v>36</v>
      </c>
      <c r="B18" s="12" t="s">
        <v>37</v>
      </c>
      <c r="C18" s="13" t="s">
        <v>31</v>
      </c>
      <c r="D18" s="14">
        <v>18</v>
      </c>
      <c r="E18" s="15">
        <v>573.22715839622401</v>
      </c>
      <c r="F18" s="15">
        <v>708.68073592525172</v>
      </c>
      <c r="G18" s="15">
        <v>12756.25</v>
      </c>
      <c r="H18" s="14">
        <v>18</v>
      </c>
      <c r="I18" s="14">
        <v>0</v>
      </c>
      <c r="J18" s="14">
        <v>18</v>
      </c>
      <c r="K18" s="14">
        <v>12756.253246654531</v>
      </c>
      <c r="L18" s="14">
        <v>0</v>
      </c>
      <c r="M18" s="14">
        <v>12756.253246654531</v>
      </c>
    </row>
    <row r="19" spans="1:13" ht="33" customHeight="1" x14ac:dyDescent="0.2">
      <c r="A19" s="12" t="s">
        <v>38</v>
      </c>
      <c r="B19" s="12" t="s">
        <v>39</v>
      </c>
      <c r="C19" s="13" t="s">
        <v>31</v>
      </c>
      <c r="D19" s="14">
        <v>15</v>
      </c>
      <c r="E19" s="15">
        <v>978.91286938692781</v>
      </c>
      <c r="F19" s="15">
        <v>1210.2299804230588</v>
      </c>
      <c r="G19" s="15">
        <v>18153.439999999999</v>
      </c>
      <c r="H19" s="14">
        <v>15</v>
      </c>
      <c r="I19" s="14">
        <v>0</v>
      </c>
      <c r="J19" s="14">
        <v>15</v>
      </c>
      <c r="K19" s="14">
        <v>18153.439706345885</v>
      </c>
      <c r="L19" s="14">
        <v>0</v>
      </c>
      <c r="M19" s="14">
        <v>18153.439706345885</v>
      </c>
    </row>
    <row r="20" spans="1:13" ht="26.25" customHeight="1" x14ac:dyDescent="0.2">
      <c r="A20" s="12" t="s">
        <v>40</v>
      </c>
      <c r="B20" s="12" t="s">
        <v>41</v>
      </c>
      <c r="C20" s="13" t="s">
        <v>31</v>
      </c>
      <c r="D20" s="14">
        <v>6</v>
      </c>
      <c r="E20" s="15">
        <v>905.00213229131214</v>
      </c>
      <c r="F20" s="15">
        <v>1118.8541361517491</v>
      </c>
      <c r="G20" s="15">
        <v>6713.12</v>
      </c>
      <c r="H20" s="14">
        <v>6</v>
      </c>
      <c r="I20" s="14">
        <v>0</v>
      </c>
      <c r="J20" s="14">
        <v>6</v>
      </c>
      <c r="K20" s="14">
        <v>6713.1248169104947</v>
      </c>
      <c r="L20" s="14">
        <v>0</v>
      </c>
      <c r="M20" s="14">
        <v>6713.1248169104947</v>
      </c>
    </row>
    <row r="21" spans="1:13" x14ac:dyDescent="0.2">
      <c r="A21" s="12" t="s">
        <v>43</v>
      </c>
      <c r="B21" s="12" t="s">
        <v>44</v>
      </c>
      <c r="C21" s="13" t="s">
        <v>31</v>
      </c>
      <c r="D21" s="14">
        <v>40.5</v>
      </c>
      <c r="E21" s="14">
        <v>100.66</v>
      </c>
      <c r="F21" s="14">
        <v>124.44</v>
      </c>
      <c r="G21" s="14">
        <v>5039.82</v>
      </c>
      <c r="H21" s="14">
        <v>40.5</v>
      </c>
      <c r="I21" s="14">
        <v>0</v>
      </c>
      <c r="J21" s="14">
        <v>40.5</v>
      </c>
      <c r="K21" s="14">
        <v>5039.82</v>
      </c>
      <c r="L21" s="14">
        <v>0</v>
      </c>
      <c r="M21" s="14">
        <v>5039.82</v>
      </c>
    </row>
    <row r="22" spans="1:13" ht="39" customHeight="1" x14ac:dyDescent="0.2">
      <c r="A22" s="12" t="s">
        <v>45</v>
      </c>
      <c r="B22" s="12" t="s">
        <v>46</v>
      </c>
      <c r="C22" s="13" t="s">
        <v>31</v>
      </c>
      <c r="D22" s="14">
        <v>1876.5</v>
      </c>
      <c r="E22" s="14">
        <v>0.32</v>
      </c>
      <c r="F22" s="14">
        <v>0.39</v>
      </c>
      <c r="G22" s="14">
        <v>731.83</v>
      </c>
      <c r="H22" s="14">
        <v>1876.5</v>
      </c>
      <c r="I22" s="14">
        <v>0</v>
      </c>
      <c r="J22" s="14">
        <v>1876.5</v>
      </c>
      <c r="K22" s="14">
        <v>731.82500000000005</v>
      </c>
      <c r="L22" s="14">
        <v>0</v>
      </c>
      <c r="M22" s="14">
        <v>731.82500000000005</v>
      </c>
    </row>
    <row r="23" spans="1:13" ht="51.95" customHeight="1" x14ac:dyDescent="0.2">
      <c r="A23" s="12" t="s">
        <v>47</v>
      </c>
      <c r="B23" s="12" t="s">
        <v>48</v>
      </c>
      <c r="C23" s="13" t="s">
        <v>28</v>
      </c>
      <c r="D23" s="14">
        <v>1</v>
      </c>
      <c r="E23" s="14">
        <v>637.78</v>
      </c>
      <c r="F23" s="14">
        <v>788.48</v>
      </c>
      <c r="G23" s="14">
        <v>788.48</v>
      </c>
      <c r="H23" s="14">
        <v>1</v>
      </c>
      <c r="I23" s="14">
        <v>0</v>
      </c>
      <c r="J23" s="14">
        <v>1</v>
      </c>
      <c r="K23" s="14">
        <v>788.48</v>
      </c>
      <c r="L23" s="14">
        <v>0</v>
      </c>
      <c r="M23" s="14">
        <v>788.48</v>
      </c>
    </row>
    <row r="24" spans="1:13" ht="24" customHeight="1" x14ac:dyDescent="0.2">
      <c r="A24" s="17" t="s">
        <v>49</v>
      </c>
      <c r="B24" s="17" t="s">
        <v>50</v>
      </c>
      <c r="C24" s="17"/>
      <c r="D24" s="21"/>
      <c r="E24" s="20"/>
      <c r="F24" s="20"/>
      <c r="G24" s="21">
        <v>6086.8799999999992</v>
      </c>
      <c r="H24" s="21"/>
      <c r="I24" s="20"/>
      <c r="J24" s="21"/>
      <c r="K24" s="21">
        <v>5133.8959999999997</v>
      </c>
      <c r="L24" s="21">
        <v>952.98300000000006</v>
      </c>
      <c r="M24" s="21">
        <v>6086.8789999999999</v>
      </c>
    </row>
    <row r="25" spans="1:13" ht="29.25" customHeight="1" x14ac:dyDescent="0.2">
      <c r="A25" s="12" t="s">
        <v>51</v>
      </c>
      <c r="B25" s="12" t="s">
        <v>52</v>
      </c>
      <c r="C25" s="13" t="s">
        <v>31</v>
      </c>
      <c r="D25" s="14">
        <v>255.8</v>
      </c>
      <c r="E25" s="14">
        <v>16.239999999999998</v>
      </c>
      <c r="F25" s="14">
        <v>20.07</v>
      </c>
      <c r="G25" s="14">
        <v>5133.8999999999996</v>
      </c>
      <c r="H25" s="14">
        <v>255.8</v>
      </c>
      <c r="I25" s="14">
        <v>0</v>
      </c>
      <c r="J25" s="14">
        <v>255.8</v>
      </c>
      <c r="K25" s="14">
        <v>5133.8959999999997</v>
      </c>
      <c r="L25" s="14">
        <v>0</v>
      </c>
      <c r="M25" s="14">
        <v>5133.8959999999997</v>
      </c>
    </row>
    <row r="26" spans="1:13" ht="29.25" customHeight="1" x14ac:dyDescent="0.2">
      <c r="A26" s="12" t="s">
        <v>53</v>
      </c>
      <c r="B26" s="12" t="s">
        <v>54</v>
      </c>
      <c r="C26" s="13" t="s">
        <v>55</v>
      </c>
      <c r="D26" s="14">
        <v>17.100000000000001</v>
      </c>
      <c r="E26" s="14">
        <v>45.08</v>
      </c>
      <c r="F26" s="14">
        <v>55.73</v>
      </c>
      <c r="G26" s="14">
        <v>952.98</v>
      </c>
      <c r="H26" s="14">
        <v>0</v>
      </c>
      <c r="I26" s="14">
        <v>17.100000000000001</v>
      </c>
      <c r="J26" s="14">
        <v>17.100000000000001</v>
      </c>
      <c r="K26" s="14">
        <v>0</v>
      </c>
      <c r="L26" s="14">
        <v>952.98300000000006</v>
      </c>
      <c r="M26" s="14">
        <v>952.98300000000006</v>
      </c>
    </row>
    <row r="27" spans="1:13" ht="24" customHeight="1" x14ac:dyDescent="0.2">
      <c r="A27" s="17" t="s">
        <v>56</v>
      </c>
      <c r="B27" s="17" t="s">
        <v>57</v>
      </c>
      <c r="C27" s="17"/>
      <c r="D27" s="21"/>
      <c r="E27" s="20"/>
      <c r="F27" s="20"/>
      <c r="G27" s="21">
        <v>1088750.83</v>
      </c>
      <c r="H27" s="21"/>
      <c r="I27" s="20"/>
      <c r="J27" s="21"/>
      <c r="K27" s="21">
        <v>369912.8</v>
      </c>
      <c r="L27" s="21">
        <v>123068.36560000002</v>
      </c>
      <c r="M27" s="21">
        <v>492981.16560000001</v>
      </c>
    </row>
    <row r="28" spans="1:13" ht="24" customHeight="1" x14ac:dyDescent="0.2">
      <c r="A28" s="17" t="s">
        <v>58</v>
      </c>
      <c r="B28" s="17" t="s">
        <v>59</v>
      </c>
      <c r="C28" s="17"/>
      <c r="D28" s="21"/>
      <c r="E28" s="20"/>
      <c r="F28" s="20"/>
      <c r="G28" s="21">
        <v>123068.37</v>
      </c>
      <c r="H28" s="21"/>
      <c r="I28" s="20"/>
      <c r="J28" s="21"/>
      <c r="K28" s="21">
        <v>0</v>
      </c>
      <c r="L28" s="21">
        <v>123068.36560000002</v>
      </c>
      <c r="M28" s="21">
        <v>123068.36560000002</v>
      </c>
    </row>
    <row r="29" spans="1:13" ht="65.099999999999994" customHeight="1" x14ac:dyDescent="0.2">
      <c r="A29" s="12" t="s">
        <v>60</v>
      </c>
      <c r="B29" s="12" t="s">
        <v>61</v>
      </c>
      <c r="C29" s="13" t="s">
        <v>55</v>
      </c>
      <c r="D29" s="14">
        <v>150.12</v>
      </c>
      <c r="E29" s="14">
        <v>15.85</v>
      </c>
      <c r="F29" s="14">
        <v>19.59</v>
      </c>
      <c r="G29" s="14">
        <v>2940.85</v>
      </c>
      <c r="H29" s="14">
        <v>0</v>
      </c>
      <c r="I29" s="14">
        <v>150.12</v>
      </c>
      <c r="J29" s="14">
        <v>150.12</v>
      </c>
      <c r="K29" s="14">
        <v>0</v>
      </c>
      <c r="L29" s="14">
        <v>2940.8508000000002</v>
      </c>
      <c r="M29" s="14">
        <v>2940.8508000000002</v>
      </c>
    </row>
    <row r="30" spans="1:13" ht="65.099999999999994" customHeight="1" x14ac:dyDescent="0.2">
      <c r="A30" s="12" t="s">
        <v>62</v>
      </c>
      <c r="B30" s="12" t="s">
        <v>63</v>
      </c>
      <c r="C30" s="13" t="s">
        <v>55</v>
      </c>
      <c r="D30" s="14">
        <v>2843.85</v>
      </c>
      <c r="E30" s="14">
        <v>29.43</v>
      </c>
      <c r="F30" s="14">
        <v>36.380000000000003</v>
      </c>
      <c r="G30" s="14">
        <v>103459.26</v>
      </c>
      <c r="H30" s="14">
        <v>0</v>
      </c>
      <c r="I30" s="14">
        <v>2843.85</v>
      </c>
      <c r="J30" s="14">
        <v>2843.85</v>
      </c>
      <c r="K30" s="14">
        <v>0</v>
      </c>
      <c r="L30" s="14">
        <v>103459.26300000001</v>
      </c>
      <c r="M30" s="14">
        <v>103459.26300000001</v>
      </c>
    </row>
    <row r="31" spans="1:13" ht="39" customHeight="1" x14ac:dyDescent="0.2">
      <c r="A31" s="12" t="s">
        <v>64</v>
      </c>
      <c r="B31" s="12" t="s">
        <v>65</v>
      </c>
      <c r="C31" s="13" t="s">
        <v>66</v>
      </c>
      <c r="D31" s="14">
        <v>4587.6000000000004</v>
      </c>
      <c r="E31" s="14">
        <v>2.16</v>
      </c>
      <c r="F31" s="14">
        <v>2.67</v>
      </c>
      <c r="G31" s="14">
        <v>12248.89</v>
      </c>
      <c r="H31" s="14">
        <v>0</v>
      </c>
      <c r="I31" s="14">
        <v>4587.6000000000004</v>
      </c>
      <c r="J31" s="14">
        <v>4587.6000000000004</v>
      </c>
      <c r="K31" s="14">
        <v>0</v>
      </c>
      <c r="L31" s="14">
        <v>12248.892</v>
      </c>
      <c r="M31" s="14">
        <v>12248.892</v>
      </c>
    </row>
    <row r="32" spans="1:13" ht="51.95" customHeight="1" x14ac:dyDescent="0.2">
      <c r="A32" s="12" t="s">
        <v>67</v>
      </c>
      <c r="B32" s="12" t="s">
        <v>68</v>
      </c>
      <c r="C32" s="13" t="s">
        <v>55</v>
      </c>
      <c r="D32" s="14">
        <v>476.74</v>
      </c>
      <c r="E32" s="14">
        <v>7.5</v>
      </c>
      <c r="F32" s="14">
        <v>9.27</v>
      </c>
      <c r="G32" s="14">
        <v>4419.37</v>
      </c>
      <c r="H32" s="14">
        <v>0</v>
      </c>
      <c r="I32" s="14">
        <v>476.74</v>
      </c>
      <c r="J32" s="14">
        <v>476.74</v>
      </c>
      <c r="K32" s="14">
        <v>0</v>
      </c>
      <c r="L32" s="14">
        <v>4419.3697999999995</v>
      </c>
      <c r="M32" s="14">
        <v>4419.3697999999995</v>
      </c>
    </row>
    <row r="33" spans="1:13" ht="24" customHeight="1" x14ac:dyDescent="0.2">
      <c r="A33" s="17" t="s">
        <v>69</v>
      </c>
      <c r="B33" s="17" t="s">
        <v>70</v>
      </c>
      <c r="C33" s="17"/>
      <c r="D33" s="21"/>
      <c r="E33" s="20"/>
      <c r="F33" s="20"/>
      <c r="G33" s="21">
        <v>380835.08999999997</v>
      </c>
      <c r="H33" s="21"/>
      <c r="I33" s="20"/>
      <c r="J33" s="21"/>
      <c r="K33" s="21">
        <v>369912.8</v>
      </c>
      <c r="L33" s="21">
        <v>0</v>
      </c>
      <c r="M33" s="21">
        <v>369912.8</v>
      </c>
    </row>
    <row r="34" spans="1:13" ht="51.95" customHeight="1" x14ac:dyDescent="0.2">
      <c r="A34" s="12" t="s">
        <v>71</v>
      </c>
      <c r="B34" s="12" t="s">
        <v>72</v>
      </c>
      <c r="C34" s="13" t="s">
        <v>42</v>
      </c>
      <c r="D34" s="14">
        <v>3385</v>
      </c>
      <c r="E34" s="14">
        <v>88.4</v>
      </c>
      <c r="F34" s="14">
        <v>109.28</v>
      </c>
      <c r="G34" s="14">
        <v>369912.8</v>
      </c>
      <c r="H34" s="14">
        <v>3385</v>
      </c>
      <c r="I34" s="14">
        <v>0</v>
      </c>
      <c r="J34" s="14">
        <v>3385</v>
      </c>
      <c r="K34" s="14">
        <v>369912.8</v>
      </c>
      <c r="L34" s="14">
        <v>0</v>
      </c>
      <c r="M34" s="14">
        <v>369912.8</v>
      </c>
    </row>
    <row r="35" spans="1:13" ht="24" customHeight="1" x14ac:dyDescent="0.2">
      <c r="A35" s="17" t="s">
        <v>74</v>
      </c>
      <c r="B35" s="17" t="s">
        <v>75</v>
      </c>
      <c r="C35" s="17"/>
      <c r="D35" s="21"/>
      <c r="E35" s="20"/>
      <c r="F35" s="20"/>
      <c r="G35" s="21">
        <v>8489090.3800000008</v>
      </c>
      <c r="H35" s="21"/>
      <c r="I35" s="20"/>
      <c r="J35" s="21"/>
      <c r="K35" s="21">
        <v>3202603.0206259196</v>
      </c>
      <c r="L35" s="21">
        <v>0</v>
      </c>
      <c r="M35" s="21">
        <v>3202603.0206259196</v>
      </c>
    </row>
    <row r="36" spans="1:13" ht="48" customHeight="1" x14ac:dyDescent="0.2">
      <c r="A36" s="12" t="s">
        <v>76</v>
      </c>
      <c r="B36" s="12" t="s">
        <v>77</v>
      </c>
      <c r="C36" s="13" t="s">
        <v>73</v>
      </c>
      <c r="D36" s="14">
        <v>207806.207819</v>
      </c>
      <c r="E36" s="14">
        <v>28.331400477099997</v>
      </c>
      <c r="F36" s="14">
        <v>35.026110409838729</v>
      </c>
      <c r="G36" s="14">
        <v>7278643.1699999999</v>
      </c>
      <c r="H36" s="14">
        <v>91434.731494659994</v>
      </c>
      <c r="I36" s="14">
        <v>0</v>
      </c>
      <c r="J36" s="14">
        <v>91434.731494659994</v>
      </c>
      <c r="K36" s="14">
        <v>3202603.0206259196</v>
      </c>
      <c r="L36" s="14">
        <v>0</v>
      </c>
      <c r="M36" s="14">
        <v>3202603.0206259196</v>
      </c>
    </row>
    <row r="37" spans="1:13" ht="26.1" customHeight="1" x14ac:dyDescent="0.2">
      <c r="A37" s="17" t="s">
        <v>78</v>
      </c>
      <c r="B37" s="17" t="s">
        <v>79</v>
      </c>
      <c r="C37" s="17"/>
      <c r="D37" s="21"/>
      <c r="E37" s="20"/>
      <c r="F37" s="20"/>
      <c r="G37" s="21">
        <v>383330.92000000004</v>
      </c>
      <c r="H37" s="21"/>
      <c r="I37" s="20"/>
      <c r="J37" s="21"/>
      <c r="K37" s="21">
        <v>43514.841</v>
      </c>
      <c r="L37" s="21">
        <v>496.89249999999993</v>
      </c>
      <c r="M37" s="21">
        <v>44011.733500000002</v>
      </c>
    </row>
    <row r="38" spans="1:13" ht="24" customHeight="1" x14ac:dyDescent="0.2">
      <c r="A38" s="17" t="s">
        <v>80</v>
      </c>
      <c r="B38" s="17" t="s">
        <v>81</v>
      </c>
      <c r="C38" s="17"/>
      <c r="D38" s="21"/>
      <c r="E38" s="20"/>
      <c r="F38" s="20"/>
      <c r="G38" s="21">
        <v>80083.34</v>
      </c>
      <c r="H38" s="21"/>
      <c r="I38" s="20"/>
      <c r="J38" s="21"/>
      <c r="K38" s="21">
        <v>43514.841</v>
      </c>
      <c r="L38" s="21">
        <v>496.89249999999993</v>
      </c>
      <c r="M38" s="21">
        <v>44011.733500000002</v>
      </c>
    </row>
    <row r="39" spans="1:13" ht="26.1" customHeight="1" x14ac:dyDescent="0.2">
      <c r="A39" s="12" t="s">
        <v>82</v>
      </c>
      <c r="B39" s="12" t="s">
        <v>83</v>
      </c>
      <c r="C39" s="13" t="s">
        <v>28</v>
      </c>
      <c r="D39" s="14">
        <v>12</v>
      </c>
      <c r="E39" s="14">
        <v>227.81</v>
      </c>
      <c r="F39" s="14">
        <v>281.64</v>
      </c>
      <c r="G39" s="14">
        <v>3379.68</v>
      </c>
      <c r="H39" s="14">
        <v>12</v>
      </c>
      <c r="I39" s="14">
        <v>0</v>
      </c>
      <c r="J39" s="14">
        <v>12</v>
      </c>
      <c r="K39" s="14">
        <v>3379.68</v>
      </c>
      <c r="L39" s="14">
        <v>0</v>
      </c>
      <c r="M39" s="14">
        <v>3379.68</v>
      </c>
    </row>
    <row r="40" spans="1:13" ht="39" customHeight="1" x14ac:dyDescent="0.2">
      <c r="A40" s="12" t="s">
        <v>84</v>
      </c>
      <c r="B40" s="12" t="s">
        <v>85</v>
      </c>
      <c r="C40" s="13" t="s">
        <v>28</v>
      </c>
      <c r="D40" s="14">
        <v>9</v>
      </c>
      <c r="E40" s="14">
        <v>93.64</v>
      </c>
      <c r="F40" s="14">
        <v>115.76</v>
      </c>
      <c r="G40" s="14">
        <v>1041.8399999999999</v>
      </c>
      <c r="H40" s="14">
        <v>9</v>
      </c>
      <c r="I40" s="14">
        <v>0</v>
      </c>
      <c r="J40" s="14">
        <v>9</v>
      </c>
      <c r="K40" s="14">
        <v>1041.8400000000001</v>
      </c>
      <c r="L40" s="14">
        <v>0</v>
      </c>
      <c r="M40" s="14">
        <v>1041.8400000000001</v>
      </c>
    </row>
    <row r="41" spans="1:13" ht="39" customHeight="1" x14ac:dyDescent="0.2">
      <c r="A41" s="12" t="s">
        <v>86</v>
      </c>
      <c r="B41" s="12" t="s">
        <v>87</v>
      </c>
      <c r="C41" s="13" t="s">
        <v>28</v>
      </c>
      <c r="D41" s="14">
        <v>21</v>
      </c>
      <c r="E41" s="14">
        <v>144.41999999999999</v>
      </c>
      <c r="F41" s="14">
        <v>178.54</v>
      </c>
      <c r="G41" s="14">
        <v>3749.34</v>
      </c>
      <c r="H41" s="14">
        <v>21</v>
      </c>
      <c r="I41" s="14">
        <v>0</v>
      </c>
      <c r="J41" s="14">
        <v>21</v>
      </c>
      <c r="K41" s="14">
        <v>3749.3399999999997</v>
      </c>
      <c r="L41" s="14">
        <v>0</v>
      </c>
      <c r="M41" s="14">
        <v>3749.3399999999997</v>
      </c>
    </row>
    <row r="42" spans="1:13" ht="24" customHeight="1" x14ac:dyDescent="0.2">
      <c r="A42" s="12" t="s">
        <v>88</v>
      </c>
      <c r="B42" s="12" t="s">
        <v>89</v>
      </c>
      <c r="C42" s="13" t="s">
        <v>31</v>
      </c>
      <c r="D42" s="14">
        <v>375</v>
      </c>
      <c r="E42" s="14">
        <v>1.62</v>
      </c>
      <c r="F42" s="14">
        <v>2</v>
      </c>
      <c r="G42" s="14">
        <v>750</v>
      </c>
      <c r="H42" s="14">
        <v>375.0025</v>
      </c>
      <c r="I42" s="14">
        <v>0</v>
      </c>
      <c r="J42" s="14">
        <v>375.0025</v>
      </c>
      <c r="K42" s="14">
        <v>749.995</v>
      </c>
      <c r="L42" s="14">
        <v>0</v>
      </c>
      <c r="M42" s="14">
        <v>749.995</v>
      </c>
    </row>
    <row r="43" spans="1:13" ht="26.1" customHeight="1" x14ac:dyDescent="0.2">
      <c r="A43" s="12" t="s">
        <v>90</v>
      </c>
      <c r="B43" s="12" t="s">
        <v>91</v>
      </c>
      <c r="C43" s="13" t="s">
        <v>55</v>
      </c>
      <c r="D43" s="14">
        <v>25.3</v>
      </c>
      <c r="E43" s="14">
        <v>490.52</v>
      </c>
      <c r="F43" s="14">
        <v>606.41999999999996</v>
      </c>
      <c r="G43" s="14">
        <v>15342.42</v>
      </c>
      <c r="H43" s="14">
        <v>25.3</v>
      </c>
      <c r="I43" s="14">
        <v>0</v>
      </c>
      <c r="J43" s="14">
        <v>25.3</v>
      </c>
      <c r="K43" s="14">
        <v>15342.415999999999</v>
      </c>
      <c r="L43" s="14">
        <v>0</v>
      </c>
      <c r="M43" s="14">
        <v>15342.415999999999</v>
      </c>
    </row>
    <row r="44" spans="1:13" ht="26.1" customHeight="1" x14ac:dyDescent="0.2">
      <c r="A44" s="12" t="s">
        <v>92</v>
      </c>
      <c r="B44" s="12" t="s">
        <v>93</v>
      </c>
      <c r="C44" s="13" t="s">
        <v>31</v>
      </c>
      <c r="D44" s="14">
        <v>152.88999999999999</v>
      </c>
      <c r="E44" s="14">
        <v>2.63</v>
      </c>
      <c r="F44" s="14">
        <v>3.25</v>
      </c>
      <c r="G44" s="14">
        <v>496.89</v>
      </c>
      <c r="H44" s="14">
        <v>0</v>
      </c>
      <c r="I44" s="14">
        <v>152.88999999999999</v>
      </c>
      <c r="J44" s="14">
        <v>152.88999999999999</v>
      </c>
      <c r="K44" s="14">
        <v>0</v>
      </c>
      <c r="L44" s="14">
        <v>496.89249999999993</v>
      </c>
      <c r="M44" s="14">
        <v>496.89249999999993</v>
      </c>
    </row>
    <row r="45" spans="1:13" ht="26.1" customHeight="1" x14ac:dyDescent="0.2">
      <c r="A45" s="12" t="s">
        <v>94</v>
      </c>
      <c r="B45" s="12" t="s">
        <v>95</v>
      </c>
      <c r="C45" s="13" t="s">
        <v>31</v>
      </c>
      <c r="D45" s="14">
        <v>15</v>
      </c>
      <c r="E45" s="14">
        <v>7.34</v>
      </c>
      <c r="F45" s="14">
        <v>9.07</v>
      </c>
      <c r="G45" s="14">
        <v>136.05000000000001</v>
      </c>
      <c r="H45" s="14">
        <v>15</v>
      </c>
      <c r="I45" s="14">
        <v>0</v>
      </c>
      <c r="J45" s="14">
        <v>15</v>
      </c>
      <c r="K45" s="14">
        <v>136.05000000000001</v>
      </c>
      <c r="L45" s="14">
        <v>0</v>
      </c>
      <c r="M45" s="14">
        <v>136.05000000000001</v>
      </c>
    </row>
    <row r="46" spans="1:13" ht="26.1" customHeight="1" x14ac:dyDescent="0.2">
      <c r="A46" s="12" t="s">
        <v>96</v>
      </c>
      <c r="B46" s="12" t="s">
        <v>97</v>
      </c>
      <c r="C46" s="13" t="s">
        <v>55</v>
      </c>
      <c r="D46" s="14">
        <v>182.4</v>
      </c>
      <c r="E46" s="14">
        <v>84.77</v>
      </c>
      <c r="F46" s="14">
        <v>104.8</v>
      </c>
      <c r="G46" s="14">
        <v>19115.52</v>
      </c>
      <c r="H46" s="14">
        <v>182.4</v>
      </c>
      <c r="I46" s="14">
        <v>0</v>
      </c>
      <c r="J46" s="14">
        <v>182.4</v>
      </c>
      <c r="K46" s="14">
        <v>19115.52</v>
      </c>
      <c r="L46" s="14">
        <v>0</v>
      </c>
      <c r="M46" s="14">
        <v>19115.52</v>
      </c>
    </row>
    <row r="47" spans="1:13" ht="20.25" customHeight="1" x14ac:dyDescent="0.2">
      <c r="A47" s="127" t="s">
        <v>20</v>
      </c>
      <c r="B47" s="127"/>
      <c r="C47" s="127"/>
      <c r="D47" s="127"/>
      <c r="E47" s="127"/>
      <c r="F47" s="127"/>
      <c r="G47" s="22">
        <v>19889930.050000001</v>
      </c>
      <c r="H47" s="23"/>
      <c r="I47" s="23"/>
      <c r="J47" s="23"/>
      <c r="K47" s="22">
        <v>3794133.2255668305</v>
      </c>
      <c r="L47" s="22">
        <v>185289.67110000001</v>
      </c>
      <c r="M47" s="22">
        <v>3979422.8966668304</v>
      </c>
    </row>
    <row r="48" spans="1:13" ht="26.25" customHeight="1" x14ac:dyDescent="0.2">
      <c r="A48" s="24"/>
      <c r="B48" s="25"/>
      <c r="C48" s="24"/>
      <c r="D48" s="128"/>
      <c r="E48" s="129"/>
      <c r="F48" s="130"/>
      <c r="G48" s="129"/>
      <c r="H48" s="26"/>
      <c r="I48" s="24"/>
      <c r="J48" s="24"/>
      <c r="K48" s="26"/>
      <c r="L48" s="24"/>
      <c r="M48" s="24"/>
    </row>
    <row r="49" spans="1:13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x14ac:dyDescent="0.2">
      <c r="A50" s="131"/>
      <c r="B50" s="132"/>
      <c r="C50" s="132"/>
      <c r="D50" s="132"/>
      <c r="E50" s="132"/>
      <c r="F50" s="132"/>
      <c r="G50" s="132"/>
      <c r="H50" s="27"/>
      <c r="I50" s="27"/>
      <c r="J50" s="27"/>
      <c r="K50" s="27"/>
      <c r="L50" s="27"/>
      <c r="M50" s="27"/>
    </row>
    <row r="51" spans="1:13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</sheetData>
  <mergeCells count="33">
    <mergeCell ref="A47:F47"/>
    <mergeCell ref="D48:E48"/>
    <mergeCell ref="F48:G48"/>
    <mergeCell ref="A50:G50"/>
    <mergeCell ref="A8:G8"/>
    <mergeCell ref="H8:M8"/>
    <mergeCell ref="A9:M9"/>
    <mergeCell ref="A11:A12"/>
    <mergeCell ref="B11:B12"/>
    <mergeCell ref="C11:C12"/>
    <mergeCell ref="D11:G11"/>
    <mergeCell ref="H11:J11"/>
    <mergeCell ref="K11:M11"/>
    <mergeCell ref="A6:G6"/>
    <mergeCell ref="H6:J6"/>
    <mergeCell ref="K6:M6"/>
    <mergeCell ref="A7:G7"/>
    <mergeCell ref="H7:J7"/>
    <mergeCell ref="K7:M7"/>
    <mergeCell ref="A5:G5"/>
    <mergeCell ref="H5:J5"/>
    <mergeCell ref="K5:M5"/>
    <mergeCell ref="A1:A2"/>
    <mergeCell ref="C1:D1"/>
    <mergeCell ref="E1:F1"/>
    <mergeCell ref="C2:D2"/>
    <mergeCell ref="E2:F2"/>
    <mergeCell ref="A3:G3"/>
    <mergeCell ref="H3:J3"/>
    <mergeCell ref="K3:M3"/>
    <mergeCell ref="A4:G4"/>
    <mergeCell ref="H4:J4"/>
    <mergeCell ref="K4:M4"/>
  </mergeCells>
  <printOptions horizontalCentered="1"/>
  <pageMargins left="0.39370078740157483" right="0.39370078740157483" top="0.39370078740157483" bottom="0.94488188976377963" header="0.51181102362204722" footer="0.31496062992125984"/>
  <pageSetup paperSize="9" scale="60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00F0-3210-4581-BF9C-C8766CFB1B60}">
  <dimension ref="A1:F92"/>
  <sheetViews>
    <sheetView view="pageBreakPreview" topLeftCell="A76" zoomScale="90" zoomScaleNormal="95" zoomScaleSheetLayoutView="90" workbookViewId="0">
      <selection activeCell="B50" sqref="B50:F50"/>
    </sheetView>
  </sheetViews>
  <sheetFormatPr defaultRowHeight="12.75" x14ac:dyDescent="0.2"/>
  <cols>
    <col min="1" max="1" width="14.625" style="33" customWidth="1"/>
    <col min="2" max="2" width="15.625" style="33" customWidth="1"/>
    <col min="3" max="3" width="16.625" style="33" customWidth="1"/>
    <col min="4" max="4" width="14.75" style="33" customWidth="1"/>
    <col min="5" max="5" width="16" style="33" customWidth="1"/>
    <col min="6" max="6" width="15.375" style="40" customWidth="1"/>
    <col min="7" max="16384" width="9" style="31"/>
  </cols>
  <sheetData>
    <row r="1" spans="1:6" x14ac:dyDescent="0.2">
      <c r="A1" s="28"/>
      <c r="B1" s="29"/>
      <c r="C1" s="29"/>
      <c r="D1" s="29"/>
      <c r="E1" s="29"/>
      <c r="F1" s="30"/>
    </row>
    <row r="2" spans="1:6" x14ac:dyDescent="0.2">
      <c r="A2" s="32"/>
      <c r="F2" s="34"/>
    </row>
    <row r="3" spans="1:6" x14ac:dyDescent="0.2">
      <c r="A3" s="32"/>
      <c r="F3" s="34"/>
    </row>
    <row r="4" spans="1:6" x14ac:dyDescent="0.2">
      <c r="A4" s="32"/>
      <c r="F4" s="34"/>
    </row>
    <row r="5" spans="1:6" x14ac:dyDescent="0.2">
      <c r="A5" s="35"/>
      <c r="B5" s="36"/>
      <c r="C5" s="37"/>
      <c r="D5" s="37"/>
      <c r="E5" s="37"/>
      <c r="F5" s="38"/>
    </row>
    <row r="6" spans="1:6" x14ac:dyDescent="0.2">
      <c r="A6" s="35" t="s">
        <v>100</v>
      </c>
      <c r="B6" s="36"/>
      <c r="C6" s="37"/>
      <c r="D6" s="37"/>
      <c r="E6" s="37"/>
      <c r="F6" s="38"/>
    </row>
    <row r="7" spans="1:6" x14ac:dyDescent="0.2">
      <c r="A7" s="35" t="s">
        <v>2</v>
      </c>
      <c r="B7" s="36"/>
      <c r="C7" s="37"/>
      <c r="D7" s="37"/>
      <c r="E7" s="37"/>
      <c r="F7" s="38"/>
    </row>
    <row r="8" spans="1:6" x14ac:dyDescent="0.2">
      <c r="A8" s="35" t="s">
        <v>8</v>
      </c>
      <c r="B8" s="36"/>
      <c r="C8" s="37"/>
      <c r="D8" s="37"/>
      <c r="E8" s="37"/>
      <c r="F8" s="38"/>
    </row>
    <row r="9" spans="1:6" x14ac:dyDescent="0.2">
      <c r="A9" s="35" t="s">
        <v>99</v>
      </c>
      <c r="B9" s="36"/>
      <c r="C9" s="37"/>
      <c r="D9" s="37"/>
      <c r="E9" s="37"/>
      <c r="F9" s="38"/>
    </row>
    <row r="10" spans="1:6" ht="13.5" thickBot="1" x14ac:dyDescent="0.25">
      <c r="A10" s="39"/>
      <c r="B10" s="40"/>
      <c r="C10" s="40"/>
      <c r="D10" s="40"/>
      <c r="E10" s="40"/>
      <c r="F10" s="34"/>
    </row>
    <row r="11" spans="1:6" s="41" customFormat="1" ht="21" customHeight="1" thickBot="1" x14ac:dyDescent="0.25">
      <c r="A11" s="146" t="s">
        <v>122</v>
      </c>
      <c r="B11" s="147"/>
      <c r="C11" s="147"/>
      <c r="D11" s="147"/>
      <c r="E11" s="147"/>
      <c r="F11" s="148"/>
    </row>
    <row r="12" spans="1:6" x14ac:dyDescent="0.2">
      <c r="A12" s="32"/>
      <c r="F12" s="34"/>
    </row>
    <row r="13" spans="1:6" ht="17.25" customHeight="1" x14ac:dyDescent="0.2">
      <c r="A13" s="42" t="s">
        <v>137</v>
      </c>
      <c r="B13" s="149" t="s">
        <v>138</v>
      </c>
      <c r="C13" s="149"/>
      <c r="D13" s="149"/>
      <c r="E13" s="149"/>
      <c r="F13" s="149"/>
    </row>
    <row r="14" spans="1:6" s="41" customFormat="1" ht="18.75" customHeight="1" x14ac:dyDescent="0.2">
      <c r="A14" s="43" t="s">
        <v>139</v>
      </c>
      <c r="B14" s="136" t="s">
        <v>140</v>
      </c>
      <c r="C14" s="136"/>
      <c r="D14" s="136"/>
      <c r="E14" s="136"/>
      <c r="F14" s="136"/>
    </row>
    <row r="15" spans="1:6" ht="14.25" customHeight="1" x14ac:dyDescent="0.2">
      <c r="A15" s="137" t="s">
        <v>163</v>
      </c>
      <c r="B15" s="138"/>
      <c r="C15" s="138"/>
      <c r="D15" s="138"/>
      <c r="E15" s="138"/>
      <c r="F15" s="56">
        <f>(24*8)+(8*8)+(6*24)</f>
        <v>400</v>
      </c>
    </row>
    <row r="16" spans="1:6" ht="14.25" customHeight="1" x14ac:dyDescent="0.2">
      <c r="A16" s="139" t="s">
        <v>164</v>
      </c>
      <c r="B16" s="140"/>
      <c r="C16" s="140"/>
      <c r="D16" s="140"/>
      <c r="E16" s="140"/>
      <c r="F16" s="53">
        <f>(8.8*8)</f>
        <v>70.400000000000006</v>
      </c>
    </row>
    <row r="17" spans="1:6" ht="14.25" customHeight="1" x14ac:dyDescent="0.2">
      <c r="A17" s="139" t="s">
        <v>165</v>
      </c>
      <c r="B17" s="140"/>
      <c r="C17" s="140"/>
      <c r="D17" s="140"/>
      <c r="E17" s="140"/>
      <c r="F17" s="53">
        <f>F16+F15</f>
        <v>470.4</v>
      </c>
    </row>
    <row r="18" spans="1:6" ht="14.25" customHeight="1" x14ac:dyDescent="0.2">
      <c r="A18" s="139" t="s">
        <v>165</v>
      </c>
      <c r="B18" s="140"/>
      <c r="C18" s="140"/>
      <c r="D18" s="140"/>
      <c r="E18" s="140"/>
      <c r="F18" s="53">
        <f>F17+F16</f>
        <v>540.79999999999995</v>
      </c>
    </row>
    <row r="19" spans="1:6" ht="14.25" customHeight="1" x14ac:dyDescent="0.2">
      <c r="A19" s="143"/>
      <c r="B19" s="144"/>
      <c r="C19" s="144"/>
      <c r="D19" s="144"/>
      <c r="E19" s="145"/>
      <c r="F19" s="53"/>
    </row>
    <row r="20" spans="1:6" ht="14.25" customHeight="1" x14ac:dyDescent="0.2">
      <c r="A20" s="139" t="s">
        <v>166</v>
      </c>
      <c r="B20" s="140"/>
      <c r="C20" s="140"/>
      <c r="D20" s="140"/>
      <c r="E20" s="140"/>
      <c r="F20" s="53">
        <v>0</v>
      </c>
    </row>
    <row r="21" spans="1:6" ht="14.25" customHeight="1" x14ac:dyDescent="0.2">
      <c r="A21" s="141" t="s">
        <v>168</v>
      </c>
      <c r="B21" s="142"/>
      <c r="C21" s="142"/>
      <c r="D21" s="142"/>
      <c r="E21" s="142"/>
      <c r="F21" s="54">
        <v>0</v>
      </c>
    </row>
    <row r="22" spans="1:6" ht="14.25" customHeight="1" x14ac:dyDescent="0.2">
      <c r="A22" s="141" t="s">
        <v>167</v>
      </c>
      <c r="B22" s="142"/>
      <c r="C22" s="142"/>
      <c r="D22" s="142"/>
      <c r="E22" s="142"/>
      <c r="F22" s="65">
        <f>F20-F18</f>
        <v>-540.79999999999995</v>
      </c>
    </row>
    <row r="23" spans="1:6" x14ac:dyDescent="0.2">
      <c r="A23" s="46"/>
      <c r="B23" s="47"/>
      <c r="C23" s="47"/>
      <c r="D23" s="47"/>
      <c r="E23" s="48"/>
      <c r="F23" s="49"/>
    </row>
    <row r="24" spans="1:6" ht="17.25" customHeight="1" x14ac:dyDescent="0.2">
      <c r="A24" s="42" t="s">
        <v>102</v>
      </c>
      <c r="B24" s="149" t="s">
        <v>50</v>
      </c>
      <c r="C24" s="149"/>
      <c r="D24" s="149"/>
      <c r="E24" s="149"/>
      <c r="F24" s="149"/>
    </row>
    <row r="25" spans="1:6" ht="19.5" customHeight="1" x14ac:dyDescent="0.2">
      <c r="A25" s="43" t="s">
        <v>104</v>
      </c>
      <c r="B25" s="136" t="s">
        <v>103</v>
      </c>
      <c r="C25" s="136"/>
      <c r="D25" s="136"/>
      <c r="E25" s="136"/>
      <c r="F25" s="136"/>
    </row>
    <row r="26" spans="1:6" ht="14.25" customHeight="1" x14ac:dyDescent="0.2">
      <c r="A26" s="137" t="s">
        <v>128</v>
      </c>
      <c r="B26" s="138"/>
      <c r="C26" s="138"/>
      <c r="D26" s="138"/>
      <c r="E26" s="152"/>
      <c r="F26" s="56">
        <v>30</v>
      </c>
    </row>
    <row r="27" spans="1:6" ht="14.25" customHeight="1" x14ac:dyDescent="0.2">
      <c r="A27" s="139" t="s">
        <v>105</v>
      </c>
      <c r="B27" s="140"/>
      <c r="C27" s="140"/>
      <c r="D27" s="140"/>
      <c r="E27" s="153"/>
      <c r="F27" s="53">
        <v>1.8</v>
      </c>
    </row>
    <row r="28" spans="1:6" ht="14.25" customHeight="1" x14ac:dyDescent="0.2">
      <c r="A28" s="139" t="s">
        <v>129</v>
      </c>
      <c r="B28" s="140"/>
      <c r="C28" s="140"/>
      <c r="D28" s="140"/>
      <c r="E28" s="153"/>
      <c r="F28" s="53">
        <v>0.15</v>
      </c>
    </row>
    <row r="29" spans="1:6" ht="14.25" customHeight="1" x14ac:dyDescent="0.2">
      <c r="A29" s="139" t="s">
        <v>126</v>
      </c>
      <c r="B29" s="140"/>
      <c r="C29" s="140"/>
      <c r="D29" s="140"/>
      <c r="E29" s="153"/>
      <c r="F29" s="53">
        <v>30</v>
      </c>
    </row>
    <row r="30" spans="1:6" ht="14.25" customHeight="1" x14ac:dyDescent="0.2">
      <c r="A30" s="139" t="s">
        <v>127</v>
      </c>
      <c r="B30" s="140"/>
      <c r="C30" s="140"/>
      <c r="D30" s="140"/>
      <c r="E30" s="153"/>
      <c r="F30" s="53">
        <v>1</v>
      </c>
    </row>
    <row r="31" spans="1:6" ht="14.25" customHeight="1" x14ac:dyDescent="0.2">
      <c r="A31" s="139" t="s">
        <v>130</v>
      </c>
      <c r="B31" s="140"/>
      <c r="C31" s="140"/>
      <c r="D31" s="140"/>
      <c r="E31" s="153"/>
      <c r="F31" s="53">
        <v>0.3</v>
      </c>
    </row>
    <row r="32" spans="1:6" ht="14.25" customHeight="1" x14ac:dyDescent="0.2">
      <c r="A32" s="139" t="s">
        <v>158</v>
      </c>
      <c r="B32" s="140"/>
      <c r="C32" s="140"/>
      <c r="D32" s="140"/>
      <c r="E32" s="153"/>
      <c r="F32" s="53">
        <f>(F26*F27*F28)+(F29*F30*F31)</f>
        <v>17.100000000000001</v>
      </c>
    </row>
    <row r="33" spans="1:6" ht="14.25" customHeight="1" x14ac:dyDescent="0.2">
      <c r="A33" s="58"/>
      <c r="B33" s="59"/>
      <c r="C33" s="59"/>
      <c r="D33" s="59"/>
      <c r="E33" s="59"/>
      <c r="F33" s="54"/>
    </row>
    <row r="34" spans="1:6" ht="14.25" customHeight="1" x14ac:dyDescent="0.2">
      <c r="A34" s="139" t="s">
        <v>159</v>
      </c>
      <c r="B34" s="140"/>
      <c r="C34" s="140"/>
      <c r="D34" s="140"/>
      <c r="E34" s="153"/>
      <c r="F34" s="62">
        <v>0</v>
      </c>
    </row>
    <row r="35" spans="1:6" ht="14.25" customHeight="1" x14ac:dyDescent="0.2">
      <c r="A35" s="139" t="s">
        <v>160</v>
      </c>
      <c r="B35" s="140"/>
      <c r="C35" s="140"/>
      <c r="D35" s="140"/>
      <c r="E35" s="153"/>
      <c r="F35" s="62">
        <v>17.100000000000001</v>
      </c>
    </row>
    <row r="36" spans="1:6" ht="14.25" customHeight="1" x14ac:dyDescent="0.2">
      <c r="A36" s="141" t="s">
        <v>161</v>
      </c>
      <c r="B36" s="142"/>
      <c r="C36" s="142"/>
      <c r="D36" s="142"/>
      <c r="E36" s="154"/>
      <c r="F36" s="63">
        <f>F32</f>
        <v>17.100000000000001</v>
      </c>
    </row>
    <row r="37" spans="1:6" ht="14.25" customHeight="1" x14ac:dyDescent="0.2">
      <c r="A37" s="155" t="s">
        <v>162</v>
      </c>
      <c r="B37" s="156"/>
      <c r="C37" s="156"/>
      <c r="D37" s="156"/>
      <c r="E37" s="157"/>
      <c r="F37" s="64">
        <f>F35-F32</f>
        <v>0</v>
      </c>
    </row>
    <row r="38" spans="1:6" x14ac:dyDescent="0.2">
      <c r="A38" s="150"/>
      <c r="B38" s="151"/>
      <c r="C38" s="60"/>
      <c r="D38" s="60"/>
      <c r="E38" s="60"/>
      <c r="F38" s="61"/>
    </row>
    <row r="39" spans="1:6" ht="17.25" customHeight="1" x14ac:dyDescent="0.2">
      <c r="A39" s="42" t="s">
        <v>106</v>
      </c>
      <c r="B39" s="149" t="s">
        <v>107</v>
      </c>
      <c r="C39" s="149"/>
      <c r="D39" s="149"/>
      <c r="E39" s="149"/>
      <c r="F39" s="149"/>
    </row>
    <row r="40" spans="1:6" s="41" customFormat="1" ht="16.5" customHeight="1" x14ac:dyDescent="0.2">
      <c r="A40" s="43" t="s">
        <v>108</v>
      </c>
      <c r="B40" s="136" t="s">
        <v>59</v>
      </c>
      <c r="C40" s="136"/>
      <c r="D40" s="136"/>
      <c r="E40" s="136"/>
      <c r="F40" s="136"/>
    </row>
    <row r="41" spans="1:6" s="41" customFormat="1" ht="39.75" customHeight="1" x14ac:dyDescent="0.2">
      <c r="A41" s="43" t="s">
        <v>109</v>
      </c>
      <c r="B41" s="136" t="s">
        <v>110</v>
      </c>
      <c r="C41" s="136"/>
      <c r="D41" s="136"/>
      <c r="E41" s="136"/>
      <c r="F41" s="136"/>
    </row>
    <row r="42" spans="1:6" ht="14.25" customHeight="1" x14ac:dyDescent="0.2">
      <c r="A42" s="137" t="s">
        <v>174</v>
      </c>
      <c r="B42" s="138"/>
      <c r="C42" s="138"/>
      <c r="D42" s="138"/>
      <c r="E42" s="138"/>
      <c r="F42" s="56">
        <v>1094</v>
      </c>
    </row>
    <row r="43" spans="1:6" ht="14.25" customHeight="1" x14ac:dyDescent="0.2">
      <c r="A43" s="139" t="s">
        <v>111</v>
      </c>
      <c r="B43" s="140"/>
      <c r="C43" s="140"/>
      <c r="D43" s="140"/>
      <c r="E43" s="140"/>
      <c r="F43" s="53">
        <v>0.15</v>
      </c>
    </row>
    <row r="44" spans="1:6" ht="14.25" customHeight="1" x14ac:dyDescent="0.2">
      <c r="A44" s="139" t="s">
        <v>169</v>
      </c>
      <c r="B44" s="140"/>
      <c r="C44" s="140"/>
      <c r="D44" s="140"/>
      <c r="E44" s="140"/>
      <c r="F44" s="53">
        <f>F42*F43</f>
        <v>164.1</v>
      </c>
    </row>
    <row r="45" spans="1:6" ht="14.25" customHeight="1" x14ac:dyDescent="0.2">
      <c r="A45" s="165"/>
      <c r="B45" s="166"/>
      <c r="C45" s="166"/>
      <c r="D45" s="166"/>
      <c r="E45" s="167"/>
      <c r="F45" s="66"/>
    </row>
    <row r="46" spans="1:6" ht="14.25" customHeight="1" x14ac:dyDescent="0.2">
      <c r="A46" s="139" t="s">
        <v>170</v>
      </c>
      <c r="B46" s="140"/>
      <c r="C46" s="140"/>
      <c r="D46" s="140"/>
      <c r="E46" s="140"/>
      <c r="F46" s="67">
        <v>0</v>
      </c>
    </row>
    <row r="47" spans="1:6" ht="14.25" customHeight="1" x14ac:dyDescent="0.2">
      <c r="A47" s="139" t="s">
        <v>171</v>
      </c>
      <c r="B47" s="140"/>
      <c r="C47" s="140"/>
      <c r="D47" s="140"/>
      <c r="E47" s="140"/>
      <c r="F47" s="67">
        <v>150.12</v>
      </c>
    </row>
    <row r="48" spans="1:6" ht="14.25" customHeight="1" x14ac:dyDescent="0.2">
      <c r="A48" s="141" t="s">
        <v>172</v>
      </c>
      <c r="B48" s="142"/>
      <c r="C48" s="142"/>
      <c r="D48" s="142"/>
      <c r="E48" s="142"/>
      <c r="F48" s="66">
        <v>150.12</v>
      </c>
    </row>
    <row r="49" spans="1:6" ht="14.25" customHeight="1" x14ac:dyDescent="0.2">
      <c r="A49" s="158" t="s">
        <v>173</v>
      </c>
      <c r="B49" s="159"/>
      <c r="C49" s="159"/>
      <c r="D49" s="159"/>
      <c r="E49" s="159"/>
      <c r="F49" s="55">
        <f>F47-F44</f>
        <v>-13.97999999999999</v>
      </c>
    </row>
    <row r="50" spans="1:6" s="41" customFormat="1" ht="39.75" customHeight="1" x14ac:dyDescent="0.2">
      <c r="A50" s="43" t="s">
        <v>112</v>
      </c>
      <c r="B50" s="136" t="s">
        <v>113</v>
      </c>
      <c r="C50" s="136"/>
      <c r="D50" s="136"/>
      <c r="E50" s="136"/>
      <c r="F50" s="136"/>
    </row>
    <row r="51" spans="1:6" ht="14.25" customHeight="1" x14ac:dyDescent="0.2">
      <c r="A51" s="174" t="s">
        <v>116</v>
      </c>
      <c r="B51" s="175"/>
      <c r="C51" s="175"/>
      <c r="D51" s="175"/>
      <c r="E51" s="175"/>
      <c r="F51" s="176"/>
    </row>
    <row r="52" spans="1:6" ht="14.25" customHeight="1" x14ac:dyDescent="0.2">
      <c r="A52" s="139" t="s">
        <v>114</v>
      </c>
      <c r="B52" s="140"/>
      <c r="C52" s="140"/>
      <c r="D52" s="140"/>
      <c r="E52" s="140"/>
      <c r="F52" s="53">
        <v>3852.4</v>
      </c>
    </row>
    <row r="53" spans="1:6" ht="14.25" customHeight="1" x14ac:dyDescent="0.2">
      <c r="A53" s="139" t="s">
        <v>141</v>
      </c>
      <c r="B53" s="140"/>
      <c r="C53" s="140"/>
      <c r="D53" s="140"/>
      <c r="E53" s="140"/>
      <c r="F53" s="53">
        <f>F52</f>
        <v>3852.4</v>
      </c>
    </row>
    <row r="54" spans="1:6" ht="14.25" customHeight="1" x14ac:dyDescent="0.2">
      <c r="A54" s="50"/>
      <c r="B54" s="51"/>
      <c r="C54" s="51"/>
      <c r="D54" s="51"/>
      <c r="E54" s="51"/>
      <c r="F54" s="52"/>
    </row>
    <row r="55" spans="1:6" ht="14.25" customHeight="1" x14ac:dyDescent="0.2">
      <c r="A55" s="139" t="s">
        <v>150</v>
      </c>
      <c r="B55" s="140"/>
      <c r="C55" s="140"/>
      <c r="D55" s="140"/>
      <c r="E55" s="140"/>
      <c r="F55" s="53">
        <v>0</v>
      </c>
    </row>
    <row r="56" spans="1:6" ht="14.25" customHeight="1" x14ac:dyDescent="0.2">
      <c r="A56" s="139" t="s">
        <v>142</v>
      </c>
      <c r="B56" s="140"/>
      <c r="C56" s="140"/>
      <c r="D56" s="140"/>
      <c r="E56" s="140"/>
      <c r="F56" s="53">
        <v>2843.85</v>
      </c>
    </row>
    <row r="57" spans="1:6" ht="14.25" customHeight="1" x14ac:dyDescent="0.2">
      <c r="A57" s="141" t="s">
        <v>115</v>
      </c>
      <c r="B57" s="142"/>
      <c r="C57" s="142"/>
      <c r="D57" s="142"/>
      <c r="E57" s="142"/>
      <c r="F57" s="54">
        <f>F56</f>
        <v>2843.85</v>
      </c>
    </row>
    <row r="58" spans="1:6" ht="14.25" customHeight="1" x14ac:dyDescent="0.2">
      <c r="A58" s="158" t="s">
        <v>147</v>
      </c>
      <c r="B58" s="159"/>
      <c r="C58" s="159"/>
      <c r="D58" s="159"/>
      <c r="E58" s="159"/>
      <c r="F58" s="55">
        <f>F56-F53</f>
        <v>-1008.5500000000002</v>
      </c>
    </row>
    <row r="59" spans="1:6" ht="14.25" customHeight="1" x14ac:dyDescent="0.2">
      <c r="A59" s="50"/>
      <c r="B59" s="51"/>
      <c r="C59" s="51"/>
      <c r="D59" s="51"/>
      <c r="E59" s="51"/>
      <c r="F59" s="52"/>
    </row>
    <row r="60" spans="1:6" s="41" customFormat="1" ht="39.75" customHeight="1" x14ac:dyDescent="0.2">
      <c r="A60" s="43" t="s">
        <v>117</v>
      </c>
      <c r="B60" s="136" t="s">
        <v>118</v>
      </c>
      <c r="C60" s="136"/>
      <c r="D60" s="136"/>
      <c r="E60" s="136"/>
      <c r="F60" s="136"/>
    </row>
    <row r="61" spans="1:6" ht="14.25" customHeight="1" x14ac:dyDescent="0.2">
      <c r="A61" s="174" t="s">
        <v>116</v>
      </c>
      <c r="B61" s="175"/>
      <c r="C61" s="175"/>
      <c r="D61" s="175"/>
      <c r="E61" s="175"/>
      <c r="F61" s="176"/>
    </row>
    <row r="62" spans="1:6" ht="14.25" customHeight="1" x14ac:dyDescent="0.2">
      <c r="A62" s="139" t="s">
        <v>145</v>
      </c>
      <c r="B62" s="140"/>
      <c r="C62" s="140"/>
      <c r="D62" s="140"/>
      <c r="E62" s="140"/>
      <c r="F62" s="53">
        <v>5008.12</v>
      </c>
    </row>
    <row r="63" spans="1:6" ht="14.25" customHeight="1" x14ac:dyDescent="0.2">
      <c r="A63" s="139" t="s">
        <v>135</v>
      </c>
      <c r="B63" s="140"/>
      <c r="C63" s="140"/>
      <c r="D63" s="140"/>
      <c r="E63" s="140"/>
      <c r="F63" s="53">
        <v>30</v>
      </c>
    </row>
    <row r="64" spans="1:6" ht="14.25" customHeight="1" x14ac:dyDescent="0.2">
      <c r="A64" s="139" t="s">
        <v>143</v>
      </c>
      <c r="B64" s="140"/>
      <c r="C64" s="140"/>
      <c r="D64" s="140"/>
      <c r="E64" s="140"/>
      <c r="F64" s="53">
        <f>F62*F63</f>
        <v>150243.6</v>
      </c>
    </row>
    <row r="65" spans="1:6" ht="14.25" customHeight="1" x14ac:dyDescent="0.2">
      <c r="A65" s="50"/>
      <c r="B65" s="51"/>
      <c r="C65" s="51"/>
      <c r="D65" s="51"/>
      <c r="E65" s="51"/>
      <c r="F65" s="52"/>
    </row>
    <row r="66" spans="1:6" ht="14.25" customHeight="1" x14ac:dyDescent="0.2">
      <c r="A66" s="139" t="s">
        <v>149</v>
      </c>
      <c r="B66" s="140"/>
      <c r="C66" s="140"/>
      <c r="D66" s="140"/>
      <c r="E66" s="140"/>
      <c r="F66" s="53">
        <v>0</v>
      </c>
    </row>
    <row r="67" spans="1:6" ht="14.25" customHeight="1" x14ac:dyDescent="0.2">
      <c r="A67" s="139" t="s">
        <v>144</v>
      </c>
      <c r="B67" s="140"/>
      <c r="C67" s="140"/>
      <c r="D67" s="140"/>
      <c r="E67" s="140"/>
      <c r="F67" s="53">
        <v>4587.6000000000004</v>
      </c>
    </row>
    <row r="68" spans="1:6" ht="14.25" customHeight="1" x14ac:dyDescent="0.2">
      <c r="A68" s="141" t="s">
        <v>125</v>
      </c>
      <c r="B68" s="142"/>
      <c r="C68" s="142"/>
      <c r="D68" s="142"/>
      <c r="E68" s="142"/>
      <c r="F68" s="54">
        <v>4587.6000000000004</v>
      </c>
    </row>
    <row r="69" spans="1:6" ht="14.25" customHeight="1" x14ac:dyDescent="0.2">
      <c r="A69" s="158" t="s">
        <v>146</v>
      </c>
      <c r="B69" s="159"/>
      <c r="C69" s="159"/>
      <c r="D69" s="159"/>
      <c r="E69" s="159"/>
      <c r="F69" s="55">
        <f>F68-F64</f>
        <v>-145656</v>
      </c>
    </row>
    <row r="70" spans="1:6" ht="14.25" customHeight="1" x14ac:dyDescent="0.2">
      <c r="A70" s="50"/>
      <c r="B70" s="51"/>
      <c r="C70" s="51"/>
      <c r="D70" s="51"/>
      <c r="E70" s="51"/>
      <c r="F70" s="52"/>
    </row>
    <row r="71" spans="1:6" s="41" customFormat="1" ht="39.75" customHeight="1" x14ac:dyDescent="0.2">
      <c r="A71" s="43" t="s">
        <v>119</v>
      </c>
      <c r="B71" s="136" t="s">
        <v>120</v>
      </c>
      <c r="C71" s="136"/>
      <c r="D71" s="136"/>
      <c r="E71" s="136"/>
      <c r="F71" s="136"/>
    </row>
    <row r="72" spans="1:6" ht="14.25" customHeight="1" x14ac:dyDescent="0.2">
      <c r="A72" s="162" t="s">
        <v>116</v>
      </c>
      <c r="B72" s="163"/>
      <c r="C72" s="163"/>
      <c r="D72" s="163"/>
      <c r="E72" s="163"/>
      <c r="F72" s="164"/>
    </row>
    <row r="73" spans="1:6" ht="14.25" customHeight="1" x14ac:dyDescent="0.2">
      <c r="A73" s="137" t="s">
        <v>136</v>
      </c>
      <c r="B73" s="138"/>
      <c r="C73" s="138"/>
      <c r="D73" s="138"/>
      <c r="E73" s="138"/>
      <c r="F73" s="56">
        <f>F62</f>
        <v>5008.12</v>
      </c>
    </row>
    <row r="74" spans="1:6" ht="14.25" customHeight="1" x14ac:dyDescent="0.2">
      <c r="A74" s="139" t="s">
        <v>148</v>
      </c>
      <c r="B74" s="140"/>
      <c r="C74" s="140"/>
      <c r="D74" s="140"/>
      <c r="E74" s="140"/>
      <c r="F74" s="53">
        <f>F73</f>
        <v>5008.12</v>
      </c>
    </row>
    <row r="75" spans="1:6" ht="14.25" customHeight="1" x14ac:dyDescent="0.2">
      <c r="A75" s="50"/>
      <c r="B75" s="51"/>
      <c r="C75" s="51"/>
      <c r="D75" s="51"/>
      <c r="E75" s="51"/>
      <c r="F75" s="52"/>
    </row>
    <row r="76" spans="1:6" ht="14.25" customHeight="1" x14ac:dyDescent="0.2">
      <c r="A76" s="139" t="s">
        <v>151</v>
      </c>
      <c r="B76" s="140"/>
      <c r="C76" s="140"/>
      <c r="D76" s="140"/>
      <c r="E76" s="140"/>
      <c r="F76" s="53">
        <v>0</v>
      </c>
    </row>
    <row r="77" spans="1:6" ht="14.25" customHeight="1" x14ac:dyDescent="0.2">
      <c r="A77" s="139" t="s">
        <v>152</v>
      </c>
      <c r="B77" s="140"/>
      <c r="C77" s="140"/>
      <c r="D77" s="140"/>
      <c r="E77" s="140"/>
      <c r="F77" s="53">
        <v>476.74</v>
      </c>
    </row>
    <row r="78" spans="1:6" ht="14.25" customHeight="1" x14ac:dyDescent="0.2">
      <c r="A78" s="141" t="s">
        <v>121</v>
      </c>
      <c r="B78" s="142"/>
      <c r="C78" s="142"/>
      <c r="D78" s="142"/>
      <c r="E78" s="142"/>
      <c r="F78" s="54">
        <v>476.74</v>
      </c>
    </row>
    <row r="79" spans="1:6" ht="14.25" customHeight="1" x14ac:dyDescent="0.2">
      <c r="A79" s="158" t="s">
        <v>134</v>
      </c>
      <c r="B79" s="159"/>
      <c r="C79" s="159"/>
      <c r="D79" s="159"/>
      <c r="E79" s="159"/>
      <c r="F79" s="55">
        <f>F78-F74</f>
        <v>-4531.38</v>
      </c>
    </row>
    <row r="80" spans="1:6" x14ac:dyDescent="0.2">
      <c r="A80" s="160"/>
      <c r="B80" s="161"/>
      <c r="C80" s="44"/>
      <c r="D80" s="44"/>
      <c r="E80" s="44"/>
      <c r="F80" s="45"/>
    </row>
    <row r="81" spans="1:6" ht="17.25" customHeight="1" x14ac:dyDescent="0.2">
      <c r="A81" s="42">
        <v>24</v>
      </c>
      <c r="B81" s="149" t="s">
        <v>79</v>
      </c>
      <c r="C81" s="149"/>
      <c r="D81" s="149"/>
      <c r="E81" s="149"/>
      <c r="F81" s="149"/>
    </row>
    <row r="82" spans="1:6" s="41" customFormat="1" ht="20.25" customHeight="1" x14ac:dyDescent="0.2">
      <c r="A82" s="43" t="s">
        <v>101</v>
      </c>
      <c r="B82" s="136" t="s">
        <v>81</v>
      </c>
      <c r="C82" s="136"/>
      <c r="D82" s="136"/>
      <c r="E82" s="136"/>
      <c r="F82" s="136"/>
    </row>
    <row r="83" spans="1:6" s="41" customFormat="1" ht="20.25" customHeight="1" x14ac:dyDescent="0.2">
      <c r="A83" s="43" t="s">
        <v>123</v>
      </c>
      <c r="B83" s="136" t="s">
        <v>124</v>
      </c>
      <c r="C83" s="136"/>
      <c r="D83" s="136"/>
      <c r="E83" s="136"/>
      <c r="F83" s="136"/>
    </row>
    <row r="84" spans="1:6" ht="14.25" customHeight="1" x14ac:dyDescent="0.2">
      <c r="A84" s="170" t="s">
        <v>131</v>
      </c>
      <c r="B84" s="171"/>
      <c r="C84" s="171"/>
      <c r="D84" s="171"/>
      <c r="E84" s="171"/>
      <c r="F84" s="56">
        <f>58.5</f>
        <v>58.5</v>
      </c>
    </row>
    <row r="85" spans="1:6" ht="14.25" customHeight="1" x14ac:dyDescent="0.2">
      <c r="A85" s="172" t="s">
        <v>133</v>
      </c>
      <c r="B85" s="173"/>
      <c r="C85" s="173"/>
      <c r="D85" s="173"/>
      <c r="E85" s="173"/>
      <c r="F85" s="53">
        <f>6.5+1.3</f>
        <v>7.8</v>
      </c>
    </row>
    <row r="86" spans="1:6" ht="14.25" customHeight="1" x14ac:dyDescent="0.2">
      <c r="A86" s="168" t="s">
        <v>132</v>
      </c>
      <c r="B86" s="169"/>
      <c r="C86" s="169"/>
      <c r="D86" s="169"/>
      <c r="E86" s="169"/>
      <c r="F86" s="57">
        <f>(2.25*1.1*9)+(3.25*1.1*10)</f>
        <v>58.025000000000006</v>
      </c>
    </row>
    <row r="87" spans="1:6" ht="14.25" customHeight="1" x14ac:dyDescent="0.2">
      <c r="A87" s="139" t="s">
        <v>153</v>
      </c>
      <c r="B87" s="140"/>
      <c r="C87" s="140"/>
      <c r="D87" s="140"/>
      <c r="E87" s="140"/>
      <c r="F87" s="53">
        <f>(F84*F85)-F86</f>
        <v>398.27499999999998</v>
      </c>
    </row>
    <row r="88" spans="1:6" ht="14.25" customHeight="1" x14ac:dyDescent="0.2">
      <c r="A88" s="50"/>
      <c r="B88" s="51"/>
      <c r="C88" s="51"/>
      <c r="D88" s="51"/>
      <c r="E88" s="51"/>
      <c r="F88" s="52"/>
    </row>
    <row r="89" spans="1:6" ht="14.25" customHeight="1" x14ac:dyDescent="0.2">
      <c r="A89" s="139" t="s">
        <v>154</v>
      </c>
      <c r="B89" s="140"/>
      <c r="C89" s="140"/>
      <c r="D89" s="140"/>
      <c r="E89" s="140"/>
      <c r="F89" s="53">
        <v>0</v>
      </c>
    </row>
    <row r="90" spans="1:6" ht="14.25" customHeight="1" x14ac:dyDescent="0.2">
      <c r="A90" s="139" t="s">
        <v>155</v>
      </c>
      <c r="B90" s="140"/>
      <c r="C90" s="140"/>
      <c r="D90" s="140"/>
      <c r="E90" s="140"/>
      <c r="F90" s="53">
        <v>152.88999999999999</v>
      </c>
    </row>
    <row r="91" spans="1:6" ht="14.25" customHeight="1" x14ac:dyDescent="0.2">
      <c r="A91" s="141" t="s">
        <v>156</v>
      </c>
      <c r="B91" s="142"/>
      <c r="C91" s="142"/>
      <c r="D91" s="142"/>
      <c r="E91" s="142"/>
      <c r="F91" s="54">
        <v>152.88999999999999</v>
      </c>
    </row>
    <row r="92" spans="1:6" ht="14.25" customHeight="1" x14ac:dyDescent="0.2">
      <c r="A92" s="158" t="s">
        <v>157</v>
      </c>
      <c r="B92" s="159"/>
      <c r="C92" s="159"/>
      <c r="D92" s="159"/>
      <c r="E92" s="159"/>
      <c r="F92" s="55">
        <f>F90-F87</f>
        <v>-245.38499999999999</v>
      </c>
    </row>
  </sheetData>
  <mergeCells count="73">
    <mergeCell ref="A92:E92"/>
    <mergeCell ref="A79:E79"/>
    <mergeCell ref="A58:E58"/>
    <mergeCell ref="A28:E28"/>
    <mergeCell ref="A32:E32"/>
    <mergeCell ref="B41:F41"/>
    <mergeCell ref="B50:F50"/>
    <mergeCell ref="A52:E52"/>
    <mergeCell ref="A51:F51"/>
    <mergeCell ref="B60:F60"/>
    <mergeCell ref="A61:F61"/>
    <mergeCell ref="A62:E62"/>
    <mergeCell ref="A63:E63"/>
    <mergeCell ref="A69:E69"/>
    <mergeCell ref="A73:E73"/>
    <mergeCell ref="B81:F81"/>
    <mergeCell ref="B82:F82"/>
    <mergeCell ref="B83:F83"/>
    <mergeCell ref="A84:E84"/>
    <mergeCell ref="A78:E78"/>
    <mergeCell ref="A85:E85"/>
    <mergeCell ref="A87:E87"/>
    <mergeCell ref="A86:E86"/>
    <mergeCell ref="A91:E91"/>
    <mergeCell ref="A89:E89"/>
    <mergeCell ref="A90:E90"/>
    <mergeCell ref="A49:E49"/>
    <mergeCell ref="A80:B80"/>
    <mergeCell ref="B13:F13"/>
    <mergeCell ref="B14:F14"/>
    <mergeCell ref="A76:E76"/>
    <mergeCell ref="A77:E77"/>
    <mergeCell ref="B71:F71"/>
    <mergeCell ref="A72:F72"/>
    <mergeCell ref="A74:E74"/>
    <mergeCell ref="A48:E48"/>
    <mergeCell ref="A45:E45"/>
    <mergeCell ref="A46:E46"/>
    <mergeCell ref="A47:E47"/>
    <mergeCell ref="A44:E44"/>
    <mergeCell ref="A53:E53"/>
    <mergeCell ref="A57:E57"/>
    <mergeCell ref="A64:E64"/>
    <mergeCell ref="A68:E68"/>
    <mergeCell ref="A55:E55"/>
    <mergeCell ref="A56:E56"/>
    <mergeCell ref="A66:E66"/>
    <mergeCell ref="A67:E67"/>
    <mergeCell ref="A11:F11"/>
    <mergeCell ref="B39:F39"/>
    <mergeCell ref="B40:F40"/>
    <mergeCell ref="A42:E42"/>
    <mergeCell ref="A43:E43"/>
    <mergeCell ref="A38:B38"/>
    <mergeCell ref="B24:F24"/>
    <mergeCell ref="A26:E26"/>
    <mergeCell ref="A27:E27"/>
    <mergeCell ref="A34:E34"/>
    <mergeCell ref="A29:E29"/>
    <mergeCell ref="A30:E30"/>
    <mergeCell ref="A35:E35"/>
    <mergeCell ref="A36:E36"/>
    <mergeCell ref="A37:E37"/>
    <mergeCell ref="A31:E31"/>
    <mergeCell ref="B25:F25"/>
    <mergeCell ref="A15:E15"/>
    <mergeCell ref="A16:E16"/>
    <mergeCell ref="A17:E17"/>
    <mergeCell ref="A18:E18"/>
    <mergeCell ref="A22:E22"/>
    <mergeCell ref="A19:E19"/>
    <mergeCell ref="A20:E20"/>
    <mergeCell ref="A21:E21"/>
  </mergeCells>
  <pageMargins left="0.51181102362204722" right="0.51181102362204722" top="0.78740157480314965" bottom="0.78740157480314965" header="0.31496062992125984" footer="0.31496062992125984"/>
  <pageSetup paperSize="9" scale="87" orientation="portrait" horizontalDpi="360" verticalDpi="360" r:id="rId1"/>
  <headerFooter>
    <oddFooter>&amp;R&amp;P</oddFooter>
  </headerFooter>
  <rowBreaks count="1" manualBreakCount="1">
    <brk id="1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E6EA-C4CD-44FE-9509-4D49FBD98798}">
  <sheetPr>
    <pageSetUpPr fitToPage="1"/>
  </sheetPr>
  <dimension ref="A1:S162"/>
  <sheetViews>
    <sheetView view="pageBreakPreview" topLeftCell="A4" zoomScale="85" zoomScaleNormal="85" zoomScaleSheetLayoutView="85" workbookViewId="0">
      <selection activeCell="K18" sqref="K18"/>
    </sheetView>
  </sheetViews>
  <sheetFormatPr defaultRowHeight="12.75" customHeight="1" x14ac:dyDescent="0.25"/>
  <cols>
    <col min="1" max="1" width="4.5" style="70" bestFit="1" customWidth="1"/>
    <col min="2" max="2" width="1.75" style="70" bestFit="1" customWidth="1"/>
    <col min="3" max="3" width="5" style="70" bestFit="1" customWidth="1"/>
    <col min="4" max="4" width="9" style="70"/>
    <col min="5" max="5" width="15.875" style="70" bestFit="1" customWidth="1"/>
    <col min="6" max="6" width="14.625" style="70" bestFit="1" customWidth="1"/>
    <col min="7" max="7" width="16" style="70" bestFit="1" customWidth="1"/>
    <col min="8" max="8" width="19.375" style="70" bestFit="1" customWidth="1"/>
    <col min="9" max="9" width="9" style="70"/>
    <col min="10" max="10" width="9.25" style="70" bestFit="1" customWidth="1"/>
    <col min="11" max="11" width="9" style="70"/>
    <col min="12" max="12" width="6" style="70" customWidth="1"/>
    <col min="13" max="14" width="9" style="70"/>
    <col min="15" max="16" width="9" style="71"/>
    <col min="17" max="16384" width="9" style="70"/>
  </cols>
  <sheetData>
    <row r="1" spans="1:19" ht="37.5" customHeight="1" x14ac:dyDescent="0.25">
      <c r="A1" s="178" t="s">
        <v>175</v>
      </c>
      <c r="B1" s="178"/>
      <c r="C1" s="178"/>
      <c r="D1" s="178"/>
      <c r="E1" s="178"/>
      <c r="F1" s="178"/>
      <c r="G1" s="68" t="s">
        <v>176</v>
      </c>
      <c r="H1" s="69"/>
    </row>
    <row r="2" spans="1:19" ht="12.75" customHeight="1" x14ac:dyDescent="0.25">
      <c r="A2" s="72" t="s">
        <v>177</v>
      </c>
      <c r="B2" s="73"/>
      <c r="C2" s="73"/>
      <c r="D2" s="73"/>
      <c r="E2" s="73"/>
      <c r="F2" s="73"/>
      <c r="G2" s="74" t="s">
        <v>178</v>
      </c>
      <c r="H2" s="75"/>
    </row>
    <row r="3" spans="1:19" ht="12.75" customHeight="1" x14ac:dyDescent="0.25">
      <c r="A3" s="76" t="s">
        <v>179</v>
      </c>
      <c r="B3" s="77"/>
      <c r="C3" s="77"/>
      <c r="D3" s="77"/>
      <c r="E3" s="77"/>
      <c r="F3" s="77"/>
      <c r="G3" s="78" t="s">
        <v>180</v>
      </c>
      <c r="H3" s="79"/>
    </row>
    <row r="4" spans="1:19" ht="12.75" customHeight="1" x14ac:dyDescent="0.25">
      <c r="A4" s="76" t="s">
        <v>181</v>
      </c>
      <c r="B4" s="77"/>
      <c r="C4" s="77"/>
      <c r="D4" s="77"/>
      <c r="E4" s="77"/>
      <c r="F4" s="77"/>
      <c r="G4" s="78" t="s">
        <v>182</v>
      </c>
      <c r="H4" s="79"/>
    </row>
    <row r="5" spans="1:19" ht="12.75" customHeight="1" x14ac:dyDescent="0.25">
      <c r="A5" s="80" t="s">
        <v>183</v>
      </c>
      <c r="B5" s="81"/>
      <c r="C5" s="81"/>
      <c r="D5" s="81"/>
      <c r="E5" s="81"/>
      <c r="F5" s="81"/>
      <c r="G5" s="82" t="s">
        <v>184</v>
      </c>
      <c r="H5" s="83"/>
    </row>
    <row r="6" spans="1:19" ht="12.75" customHeight="1" x14ac:dyDescent="0.25">
      <c r="A6" s="179" t="s">
        <v>185</v>
      </c>
      <c r="B6" s="179"/>
      <c r="C6" s="179"/>
      <c r="D6" s="179"/>
      <c r="E6" s="179"/>
      <c r="F6" s="179"/>
      <c r="G6" s="179"/>
      <c r="H6" s="179"/>
    </row>
    <row r="7" spans="1:19" ht="24.75" customHeight="1" x14ac:dyDescent="0.25">
      <c r="A7" s="180" t="s">
        <v>186</v>
      </c>
      <c r="B7" s="181"/>
      <c r="C7" s="181"/>
      <c r="D7" s="181"/>
      <c r="E7" s="181"/>
      <c r="F7" s="181"/>
      <c r="G7" s="181"/>
      <c r="H7" s="182"/>
    </row>
    <row r="8" spans="1:19" ht="12.75" customHeight="1" x14ac:dyDescent="0.25">
      <c r="A8" s="179" t="s">
        <v>187</v>
      </c>
      <c r="B8" s="179"/>
      <c r="C8" s="179"/>
      <c r="D8" s="179"/>
      <c r="E8" s="179"/>
      <c r="F8" s="179"/>
      <c r="G8" s="179"/>
      <c r="H8" s="179"/>
    </row>
    <row r="9" spans="1:19" ht="12.75" customHeight="1" x14ac:dyDescent="0.25">
      <c r="A9" s="183" t="s">
        <v>188</v>
      </c>
      <c r="B9" s="183"/>
      <c r="C9" s="183"/>
      <c r="D9" s="84" t="s">
        <v>189</v>
      </c>
      <c r="E9" s="85" t="s">
        <v>190</v>
      </c>
      <c r="F9" s="85" t="s">
        <v>191</v>
      </c>
      <c r="G9" s="85" t="s">
        <v>192</v>
      </c>
      <c r="H9" s="84" t="s">
        <v>193</v>
      </c>
    </row>
    <row r="10" spans="1:19" ht="12.75" customHeight="1" x14ac:dyDescent="0.25">
      <c r="A10" s="86">
        <v>0</v>
      </c>
      <c r="B10" s="87" t="s">
        <v>194</v>
      </c>
      <c r="C10" s="88">
        <v>0</v>
      </c>
      <c r="D10" s="89"/>
      <c r="E10" s="90">
        <v>0</v>
      </c>
      <c r="F10" s="91"/>
      <c r="G10" s="92"/>
      <c r="H10" s="93">
        <v>0</v>
      </c>
      <c r="M10" s="71"/>
      <c r="N10" s="71"/>
      <c r="Q10" s="71"/>
      <c r="S10" s="71"/>
    </row>
    <row r="11" spans="1:19" ht="12.75" customHeight="1" x14ac:dyDescent="0.25">
      <c r="A11" s="86">
        <v>0</v>
      </c>
      <c r="B11" s="87" t="s">
        <v>194</v>
      </c>
      <c r="C11" s="88">
        <v>5</v>
      </c>
      <c r="D11" s="89"/>
      <c r="E11" s="90">
        <f t="shared" ref="E11:E25" si="0">D11+D10</f>
        <v>0</v>
      </c>
      <c r="F11" s="91">
        <f t="shared" ref="F11:F25" si="1">IF(A11&lt;&gt;"",(((A11*20)+C11)-((A10*20)+C10))/2,"")</f>
        <v>2.5</v>
      </c>
      <c r="G11" s="92">
        <f t="shared" ref="G11:G25" si="2">F11*E11</f>
        <v>0</v>
      </c>
      <c r="H11" s="93">
        <f>G11+H10</f>
        <v>0</v>
      </c>
      <c r="J11" s="94"/>
      <c r="K11" s="94"/>
      <c r="M11" s="71"/>
      <c r="N11" s="71"/>
      <c r="Q11" s="71"/>
      <c r="S11" s="71"/>
    </row>
    <row r="12" spans="1:19" ht="12.75" customHeight="1" x14ac:dyDescent="0.25">
      <c r="A12" s="86">
        <v>0</v>
      </c>
      <c r="B12" s="87" t="s">
        <v>194</v>
      </c>
      <c r="C12" s="88">
        <v>10</v>
      </c>
      <c r="D12" s="89"/>
      <c r="E12" s="90">
        <f t="shared" si="0"/>
        <v>0</v>
      </c>
      <c r="F12" s="91">
        <f t="shared" si="1"/>
        <v>2.5</v>
      </c>
      <c r="G12" s="92">
        <f t="shared" si="2"/>
        <v>0</v>
      </c>
      <c r="H12" s="93">
        <f t="shared" ref="H12:H25" si="3">G12+H11</f>
        <v>0</v>
      </c>
      <c r="J12" s="94"/>
      <c r="K12" s="94"/>
      <c r="M12" s="71"/>
      <c r="N12" s="71"/>
      <c r="Q12" s="71"/>
      <c r="S12" s="71"/>
    </row>
    <row r="13" spans="1:19" ht="12.75" customHeight="1" x14ac:dyDescent="0.25">
      <c r="A13" s="86">
        <v>0</v>
      </c>
      <c r="B13" s="87" t="s">
        <v>194</v>
      </c>
      <c r="C13" s="88">
        <v>15</v>
      </c>
      <c r="D13" s="89"/>
      <c r="E13" s="90">
        <f t="shared" si="0"/>
        <v>0</v>
      </c>
      <c r="F13" s="91">
        <f t="shared" si="1"/>
        <v>2.5</v>
      </c>
      <c r="G13" s="92">
        <f t="shared" si="2"/>
        <v>0</v>
      </c>
      <c r="H13" s="93">
        <f t="shared" si="3"/>
        <v>0</v>
      </c>
      <c r="J13" s="94"/>
      <c r="K13" s="94"/>
      <c r="M13" s="71"/>
      <c r="N13" s="71"/>
      <c r="Q13" s="71"/>
      <c r="S13" s="71"/>
    </row>
    <row r="14" spans="1:19" ht="12.75" customHeight="1" x14ac:dyDescent="0.25">
      <c r="A14" s="86">
        <v>1</v>
      </c>
      <c r="B14" s="87" t="s">
        <v>194</v>
      </c>
      <c r="C14" s="88">
        <v>0</v>
      </c>
      <c r="D14" s="89">
        <v>27.7</v>
      </c>
      <c r="E14" s="90">
        <f t="shared" si="0"/>
        <v>27.7</v>
      </c>
      <c r="F14" s="91">
        <f t="shared" si="1"/>
        <v>2.5</v>
      </c>
      <c r="G14" s="92">
        <f t="shared" si="2"/>
        <v>69.25</v>
      </c>
      <c r="H14" s="93">
        <f t="shared" si="3"/>
        <v>69.25</v>
      </c>
      <c r="J14" s="94"/>
      <c r="K14" s="94"/>
      <c r="M14" s="71"/>
      <c r="N14" s="71"/>
      <c r="Q14" s="71"/>
      <c r="S14" s="71"/>
    </row>
    <row r="15" spans="1:19" ht="12.75" customHeight="1" x14ac:dyDescent="0.25">
      <c r="A15" s="86">
        <v>1</v>
      </c>
      <c r="B15" s="87" t="s">
        <v>194</v>
      </c>
      <c r="C15" s="88">
        <v>5</v>
      </c>
      <c r="D15" s="89">
        <v>59.65</v>
      </c>
      <c r="E15" s="90">
        <f t="shared" si="0"/>
        <v>87.35</v>
      </c>
      <c r="F15" s="91">
        <f t="shared" si="1"/>
        <v>2.5</v>
      </c>
      <c r="G15" s="92">
        <f t="shared" si="2"/>
        <v>218.375</v>
      </c>
      <c r="H15" s="93">
        <f t="shared" si="3"/>
        <v>287.625</v>
      </c>
      <c r="J15" s="94"/>
      <c r="K15" s="94"/>
      <c r="M15" s="71"/>
      <c r="N15" s="71"/>
      <c r="Q15" s="71"/>
      <c r="S15" s="71"/>
    </row>
    <row r="16" spans="1:19" ht="12.75" customHeight="1" x14ac:dyDescent="0.25">
      <c r="A16" s="86">
        <v>1</v>
      </c>
      <c r="B16" s="87" t="s">
        <v>194</v>
      </c>
      <c r="C16" s="88">
        <v>10</v>
      </c>
      <c r="D16" s="89">
        <v>83.29</v>
      </c>
      <c r="E16" s="90">
        <f t="shared" si="0"/>
        <v>142.94</v>
      </c>
      <c r="F16" s="91">
        <f t="shared" si="1"/>
        <v>2.5</v>
      </c>
      <c r="G16" s="92">
        <f t="shared" si="2"/>
        <v>357.35</v>
      </c>
      <c r="H16" s="93">
        <f t="shared" si="3"/>
        <v>644.97500000000002</v>
      </c>
      <c r="J16" s="94"/>
      <c r="K16" s="94"/>
      <c r="M16" s="71"/>
      <c r="N16" s="71"/>
      <c r="Q16" s="71"/>
      <c r="S16" s="71"/>
    </row>
    <row r="17" spans="1:19" ht="12.75" customHeight="1" x14ac:dyDescent="0.25">
      <c r="A17" s="86">
        <v>1</v>
      </c>
      <c r="B17" s="87" t="s">
        <v>194</v>
      </c>
      <c r="C17" s="88">
        <v>15</v>
      </c>
      <c r="D17" s="95">
        <v>84.11</v>
      </c>
      <c r="E17" s="90">
        <f t="shared" si="0"/>
        <v>167.4</v>
      </c>
      <c r="F17" s="91">
        <f t="shared" si="1"/>
        <v>2.5</v>
      </c>
      <c r="G17" s="92">
        <f t="shared" si="2"/>
        <v>418.5</v>
      </c>
      <c r="H17" s="93">
        <f t="shared" si="3"/>
        <v>1063.4749999999999</v>
      </c>
      <c r="J17" s="94"/>
      <c r="K17" s="94"/>
      <c r="M17" s="71"/>
      <c r="N17" s="71"/>
      <c r="Q17" s="71"/>
      <c r="S17" s="71"/>
    </row>
    <row r="18" spans="1:19" ht="12.75" customHeight="1" x14ac:dyDescent="0.25">
      <c r="A18" s="86">
        <v>2</v>
      </c>
      <c r="B18" s="87" t="s">
        <v>194</v>
      </c>
      <c r="C18" s="88">
        <v>0</v>
      </c>
      <c r="D18" s="95">
        <v>92.32</v>
      </c>
      <c r="E18" s="90">
        <f t="shared" si="0"/>
        <v>176.43</v>
      </c>
      <c r="F18" s="91">
        <f t="shared" si="1"/>
        <v>2.5</v>
      </c>
      <c r="G18" s="92">
        <f t="shared" si="2"/>
        <v>441.07500000000005</v>
      </c>
      <c r="H18" s="93">
        <f t="shared" si="3"/>
        <v>1504.55</v>
      </c>
      <c r="J18" s="94"/>
      <c r="K18" s="94"/>
      <c r="M18" s="71"/>
      <c r="N18" s="71"/>
      <c r="Q18" s="71"/>
      <c r="S18" s="71"/>
    </row>
    <row r="19" spans="1:19" ht="12.75" customHeight="1" x14ac:dyDescent="0.25">
      <c r="A19" s="86">
        <v>2</v>
      </c>
      <c r="B19" s="87" t="s">
        <v>194</v>
      </c>
      <c r="C19" s="88">
        <v>5</v>
      </c>
      <c r="D19" s="95">
        <v>91.36</v>
      </c>
      <c r="E19" s="90">
        <f t="shared" si="0"/>
        <v>183.68</v>
      </c>
      <c r="F19" s="91">
        <f t="shared" si="1"/>
        <v>2.5</v>
      </c>
      <c r="G19" s="92">
        <f t="shared" si="2"/>
        <v>459.20000000000005</v>
      </c>
      <c r="H19" s="93">
        <f t="shared" si="3"/>
        <v>1963.75</v>
      </c>
      <c r="J19" s="94"/>
      <c r="K19" s="94"/>
      <c r="M19" s="71"/>
      <c r="N19" s="71"/>
      <c r="Q19" s="71"/>
      <c r="S19" s="71"/>
    </row>
    <row r="20" spans="1:19" ht="12.75" customHeight="1" x14ac:dyDescent="0.25">
      <c r="A20" s="86">
        <v>2</v>
      </c>
      <c r="B20" s="87" t="s">
        <v>194</v>
      </c>
      <c r="C20" s="88">
        <v>10</v>
      </c>
      <c r="D20" s="95">
        <v>93.12</v>
      </c>
      <c r="E20" s="90">
        <f t="shared" si="0"/>
        <v>184.48000000000002</v>
      </c>
      <c r="F20" s="91">
        <f t="shared" si="1"/>
        <v>2.5</v>
      </c>
      <c r="G20" s="92">
        <f t="shared" si="2"/>
        <v>461.20000000000005</v>
      </c>
      <c r="H20" s="93">
        <f t="shared" si="3"/>
        <v>2424.9499999999998</v>
      </c>
      <c r="J20" s="94"/>
      <c r="K20" s="94"/>
      <c r="M20" s="71"/>
      <c r="N20" s="71"/>
      <c r="Q20" s="71"/>
      <c r="S20" s="71"/>
    </row>
    <row r="21" spans="1:19" ht="12.75" customHeight="1" x14ac:dyDescent="0.25">
      <c r="A21" s="86">
        <v>2</v>
      </c>
      <c r="B21" s="87" t="s">
        <v>194</v>
      </c>
      <c r="C21" s="88">
        <v>15</v>
      </c>
      <c r="D21" s="95">
        <v>115.88</v>
      </c>
      <c r="E21" s="90">
        <f t="shared" si="0"/>
        <v>209</v>
      </c>
      <c r="F21" s="91">
        <f t="shared" si="1"/>
        <v>2.5</v>
      </c>
      <c r="G21" s="92">
        <f t="shared" si="2"/>
        <v>522.5</v>
      </c>
      <c r="H21" s="93">
        <f t="shared" si="3"/>
        <v>2947.45</v>
      </c>
      <c r="J21" s="94"/>
      <c r="K21" s="94"/>
      <c r="M21" s="71"/>
      <c r="N21" s="71"/>
      <c r="Q21" s="71"/>
      <c r="S21" s="71"/>
    </row>
    <row r="22" spans="1:19" ht="12.75" customHeight="1" x14ac:dyDescent="0.25">
      <c r="A22" s="86">
        <v>3</v>
      </c>
      <c r="B22" s="87" t="s">
        <v>194</v>
      </c>
      <c r="C22" s="88">
        <v>0</v>
      </c>
      <c r="D22" s="95">
        <v>94.73</v>
      </c>
      <c r="E22" s="90">
        <f t="shared" si="0"/>
        <v>210.61</v>
      </c>
      <c r="F22" s="91">
        <f t="shared" si="1"/>
        <v>2.5</v>
      </c>
      <c r="G22" s="92">
        <f t="shared" si="2"/>
        <v>526.52500000000009</v>
      </c>
      <c r="H22" s="93">
        <f t="shared" si="3"/>
        <v>3473.9749999999999</v>
      </c>
      <c r="J22" s="94"/>
      <c r="K22" s="94"/>
      <c r="M22" s="71"/>
      <c r="N22" s="71"/>
      <c r="Q22" s="71"/>
      <c r="S22" s="71"/>
    </row>
    <row r="23" spans="1:19" ht="12.75" customHeight="1" x14ac:dyDescent="0.25">
      <c r="A23" s="86">
        <v>3</v>
      </c>
      <c r="B23" s="87" t="s">
        <v>194</v>
      </c>
      <c r="C23" s="88">
        <v>5</v>
      </c>
      <c r="D23" s="95">
        <v>28.32</v>
      </c>
      <c r="E23" s="90">
        <f t="shared" si="0"/>
        <v>123.05000000000001</v>
      </c>
      <c r="F23" s="91">
        <f t="shared" si="1"/>
        <v>2.5</v>
      </c>
      <c r="G23" s="92">
        <f t="shared" si="2"/>
        <v>307.625</v>
      </c>
      <c r="H23" s="93">
        <f t="shared" si="3"/>
        <v>3781.6</v>
      </c>
      <c r="J23" s="94"/>
      <c r="K23" s="94"/>
      <c r="M23" s="71"/>
      <c r="N23" s="71"/>
      <c r="Q23" s="71"/>
      <c r="S23" s="71"/>
    </row>
    <row r="24" spans="1:19" ht="12.75" customHeight="1" x14ac:dyDescent="0.25">
      <c r="A24" s="86">
        <v>3</v>
      </c>
      <c r="B24" s="87" t="s">
        <v>194</v>
      </c>
      <c r="C24" s="88">
        <v>10</v>
      </c>
      <c r="D24" s="95">
        <v>0</v>
      </c>
      <c r="E24" s="90">
        <f t="shared" si="0"/>
        <v>28.32</v>
      </c>
      <c r="F24" s="91">
        <f t="shared" si="1"/>
        <v>2.5</v>
      </c>
      <c r="G24" s="92">
        <f t="shared" si="2"/>
        <v>70.8</v>
      </c>
      <c r="H24" s="93">
        <f t="shared" si="3"/>
        <v>3852.4</v>
      </c>
      <c r="J24" s="94"/>
      <c r="K24" s="94"/>
      <c r="M24" s="71"/>
      <c r="N24" s="71"/>
      <c r="Q24" s="71"/>
      <c r="S24" s="71"/>
    </row>
    <row r="25" spans="1:19" ht="12.75" customHeight="1" x14ac:dyDescent="0.25">
      <c r="A25" s="86">
        <v>3</v>
      </c>
      <c r="B25" s="87" t="s">
        <v>194</v>
      </c>
      <c r="C25" s="88">
        <v>11.28</v>
      </c>
      <c r="D25" s="95">
        <v>0</v>
      </c>
      <c r="E25" s="90">
        <f t="shared" si="0"/>
        <v>0</v>
      </c>
      <c r="F25" s="91">
        <f t="shared" si="1"/>
        <v>0.64000000000000057</v>
      </c>
      <c r="G25" s="92">
        <f t="shared" si="2"/>
        <v>0</v>
      </c>
      <c r="H25" s="93">
        <f t="shared" si="3"/>
        <v>3852.4</v>
      </c>
      <c r="J25" s="94"/>
      <c r="K25" s="94"/>
      <c r="M25" s="71"/>
      <c r="N25" s="71"/>
      <c r="Q25" s="71"/>
      <c r="S25" s="71"/>
    </row>
    <row r="26" spans="1:19" ht="12.75" customHeight="1" x14ac:dyDescent="0.25">
      <c r="A26" s="86"/>
      <c r="B26" s="87"/>
      <c r="C26" s="88"/>
      <c r="D26" s="95"/>
      <c r="E26" s="90"/>
      <c r="F26" s="91"/>
      <c r="G26" s="92"/>
      <c r="H26" s="93"/>
      <c r="J26" s="94"/>
      <c r="K26" s="94"/>
      <c r="M26" s="71"/>
      <c r="N26" s="71"/>
      <c r="Q26" s="71"/>
      <c r="S26" s="71"/>
    </row>
    <row r="27" spans="1:19" ht="12.75" customHeight="1" x14ac:dyDescent="0.25">
      <c r="A27" s="86"/>
      <c r="B27" s="87"/>
      <c r="C27" s="88"/>
      <c r="D27" s="95"/>
      <c r="E27" s="90"/>
      <c r="F27" s="91"/>
      <c r="G27" s="92"/>
      <c r="H27" s="93"/>
      <c r="J27" s="94"/>
      <c r="K27" s="94"/>
      <c r="M27" s="71"/>
      <c r="N27" s="71"/>
      <c r="Q27" s="71"/>
      <c r="S27" s="71"/>
    </row>
    <row r="28" spans="1:19" ht="12.75" customHeight="1" x14ac:dyDescent="0.25">
      <c r="A28" s="86"/>
      <c r="B28" s="87"/>
      <c r="C28" s="88"/>
      <c r="D28" s="95"/>
      <c r="E28" s="90"/>
      <c r="F28" s="91"/>
      <c r="G28" s="92"/>
      <c r="H28" s="93"/>
      <c r="J28" s="94"/>
      <c r="K28" s="94"/>
      <c r="M28" s="71"/>
      <c r="N28" s="71"/>
      <c r="Q28" s="71"/>
      <c r="S28" s="71"/>
    </row>
    <row r="29" spans="1:19" ht="12.75" customHeight="1" x14ac:dyDescent="0.25">
      <c r="A29" s="86"/>
      <c r="B29" s="87"/>
      <c r="C29" s="88"/>
      <c r="D29" s="95"/>
      <c r="E29" s="90"/>
      <c r="F29" s="91"/>
      <c r="G29" s="92"/>
      <c r="H29" s="93"/>
      <c r="J29" s="94"/>
      <c r="K29" s="94"/>
      <c r="M29" s="71"/>
      <c r="N29" s="71"/>
      <c r="Q29" s="71"/>
      <c r="S29" s="71"/>
    </row>
    <row r="30" spans="1:19" ht="12.75" customHeight="1" x14ac:dyDescent="0.25">
      <c r="A30" s="86"/>
      <c r="B30" s="87"/>
      <c r="C30" s="88"/>
      <c r="D30" s="95"/>
      <c r="E30" s="90"/>
      <c r="F30" s="91"/>
      <c r="G30" s="92"/>
      <c r="H30" s="93"/>
      <c r="J30" s="94"/>
      <c r="K30" s="94"/>
      <c r="M30" s="71"/>
      <c r="N30" s="71"/>
      <c r="Q30" s="71"/>
      <c r="S30" s="71"/>
    </row>
    <row r="31" spans="1:19" ht="12.75" customHeight="1" x14ac:dyDescent="0.25">
      <c r="A31" s="86"/>
      <c r="B31" s="87"/>
      <c r="C31" s="88"/>
      <c r="D31" s="95"/>
      <c r="E31" s="90"/>
      <c r="F31" s="91"/>
      <c r="G31" s="92"/>
      <c r="H31" s="93"/>
      <c r="J31" s="94"/>
      <c r="K31" s="94"/>
      <c r="M31" s="71"/>
      <c r="N31" s="71"/>
      <c r="Q31" s="71"/>
      <c r="S31" s="71"/>
    </row>
    <row r="32" spans="1:19" ht="12.75" customHeight="1" x14ac:dyDescent="0.25">
      <c r="A32" s="86"/>
      <c r="B32" s="87"/>
      <c r="C32" s="88"/>
      <c r="D32" s="95"/>
      <c r="E32" s="90"/>
      <c r="F32" s="91"/>
      <c r="G32" s="92"/>
      <c r="H32" s="93"/>
      <c r="J32" s="94"/>
      <c r="K32" s="94"/>
      <c r="M32" s="71"/>
      <c r="N32" s="71"/>
      <c r="Q32" s="71"/>
      <c r="S32" s="71"/>
    </row>
    <row r="33" spans="1:19" ht="12.75" customHeight="1" x14ac:dyDescent="0.25">
      <c r="A33" s="86"/>
      <c r="B33" s="87"/>
      <c r="C33" s="88"/>
      <c r="D33" s="95"/>
      <c r="E33" s="90"/>
      <c r="F33" s="91"/>
      <c r="G33" s="92"/>
      <c r="H33" s="93"/>
      <c r="J33" s="94"/>
      <c r="K33" s="94"/>
      <c r="M33" s="71"/>
      <c r="N33" s="71"/>
      <c r="Q33" s="71"/>
      <c r="S33" s="71"/>
    </row>
    <row r="34" spans="1:19" ht="12.75" customHeight="1" x14ac:dyDescent="0.25">
      <c r="A34" s="86"/>
      <c r="B34" s="87"/>
      <c r="C34" s="88"/>
      <c r="D34" s="95"/>
      <c r="E34" s="90"/>
      <c r="F34" s="91"/>
      <c r="G34" s="92"/>
      <c r="H34" s="93"/>
      <c r="J34" s="94"/>
      <c r="K34" s="94"/>
      <c r="M34" s="71"/>
      <c r="N34" s="71"/>
      <c r="Q34" s="71"/>
      <c r="S34" s="71"/>
    </row>
    <row r="35" spans="1:19" ht="12.75" customHeight="1" x14ac:dyDescent="0.25">
      <c r="A35" s="86"/>
      <c r="B35" s="87"/>
      <c r="C35" s="88"/>
      <c r="D35" s="95"/>
      <c r="E35" s="90"/>
      <c r="F35" s="91"/>
      <c r="G35" s="92"/>
      <c r="H35" s="93"/>
      <c r="J35" s="94"/>
      <c r="K35" s="94"/>
      <c r="M35" s="71"/>
      <c r="N35" s="71"/>
      <c r="Q35" s="71"/>
      <c r="S35" s="71"/>
    </row>
    <row r="36" spans="1:19" ht="38.25" x14ac:dyDescent="0.25">
      <c r="A36" s="86"/>
      <c r="B36" s="87"/>
      <c r="C36" s="88"/>
      <c r="D36" s="95"/>
      <c r="E36" s="90"/>
      <c r="F36" s="91"/>
      <c r="G36" s="96" t="s">
        <v>195</v>
      </c>
      <c r="H36" s="97">
        <f>H25*1.3</f>
        <v>5008.12</v>
      </c>
      <c r="J36" s="94"/>
      <c r="K36" s="94"/>
      <c r="M36" s="71"/>
      <c r="N36" s="71"/>
      <c r="Q36" s="71"/>
      <c r="S36" s="71"/>
    </row>
    <row r="37" spans="1:19" ht="12.75" customHeight="1" x14ac:dyDescent="0.25">
      <c r="A37" s="86"/>
      <c r="B37" s="87"/>
      <c r="C37" s="88"/>
      <c r="D37" s="95"/>
      <c r="E37" s="90"/>
      <c r="F37" s="91"/>
      <c r="G37" s="92"/>
      <c r="H37" s="93"/>
      <c r="J37" s="94"/>
      <c r="K37" s="94"/>
      <c r="M37" s="71"/>
      <c r="N37" s="71"/>
      <c r="Q37" s="71"/>
      <c r="S37" s="71"/>
    </row>
    <row r="38" spans="1:19" ht="12.75" customHeight="1" x14ac:dyDescent="0.25">
      <c r="A38" s="86"/>
      <c r="B38" s="87"/>
      <c r="C38" s="88"/>
      <c r="D38" s="95"/>
      <c r="E38" s="90"/>
      <c r="F38" s="91"/>
      <c r="G38" s="92"/>
      <c r="H38" s="93"/>
      <c r="J38" s="94"/>
      <c r="K38" s="94"/>
      <c r="M38" s="71"/>
      <c r="N38" s="71"/>
      <c r="Q38" s="71"/>
      <c r="S38" s="71"/>
    </row>
    <row r="39" spans="1:19" ht="12.75" customHeight="1" x14ac:dyDescent="0.25">
      <c r="A39" s="86"/>
      <c r="B39" s="87"/>
      <c r="C39" s="88"/>
      <c r="D39" s="91"/>
      <c r="E39" s="90"/>
      <c r="F39" s="91"/>
      <c r="G39" s="92"/>
      <c r="H39" s="93"/>
    </row>
    <row r="40" spans="1:19" ht="12.75" customHeight="1" x14ac:dyDescent="0.25">
      <c r="A40" s="177" t="s">
        <v>196</v>
      </c>
      <c r="B40" s="177"/>
      <c r="C40" s="177"/>
      <c r="D40" s="177"/>
      <c r="E40" s="177"/>
      <c r="F40" s="177"/>
      <c r="G40" s="177"/>
      <c r="H40" s="98">
        <f>H36</f>
        <v>5008.12</v>
      </c>
    </row>
    <row r="41" spans="1:19" ht="12.75" customHeight="1" x14ac:dyDescent="0.25">
      <c r="A41" s="177"/>
      <c r="B41" s="177"/>
      <c r="C41" s="177"/>
      <c r="D41" s="177"/>
      <c r="E41" s="177"/>
      <c r="F41" s="177"/>
      <c r="G41" s="177"/>
      <c r="H41" s="98"/>
    </row>
    <row r="42" spans="1:19" ht="12.75" customHeight="1" x14ac:dyDescent="0.25">
      <c r="A42" s="177"/>
      <c r="B42" s="177"/>
      <c r="C42" s="177"/>
      <c r="D42" s="177"/>
      <c r="E42" s="177"/>
      <c r="F42" s="177"/>
      <c r="G42" s="177"/>
      <c r="H42" s="98"/>
    </row>
    <row r="43" spans="1:19" ht="12.75" customHeight="1" x14ac:dyDescent="0.25">
      <c r="C43" s="99"/>
    </row>
    <row r="44" spans="1:19" ht="12.75" customHeight="1" x14ac:dyDescent="0.25">
      <c r="C44" s="99"/>
    </row>
    <row r="45" spans="1:19" ht="12.75" customHeight="1" x14ac:dyDescent="0.25">
      <c r="C45" s="99"/>
    </row>
    <row r="46" spans="1:19" ht="12.75" customHeight="1" x14ac:dyDescent="0.25">
      <c r="C46" s="99"/>
    </row>
    <row r="47" spans="1:19" ht="12.75" customHeight="1" x14ac:dyDescent="0.25">
      <c r="C47" s="99"/>
    </row>
    <row r="48" spans="1:19" ht="12.75" customHeight="1" x14ac:dyDescent="0.25">
      <c r="C48" s="99"/>
    </row>
    <row r="49" spans="3:3" ht="12.75" customHeight="1" x14ac:dyDescent="0.25">
      <c r="C49" s="99"/>
    </row>
    <row r="50" spans="3:3" ht="12.75" customHeight="1" x14ac:dyDescent="0.25">
      <c r="C50" s="99"/>
    </row>
    <row r="51" spans="3:3" ht="12.75" customHeight="1" x14ac:dyDescent="0.25">
      <c r="C51" s="99"/>
    </row>
    <row r="52" spans="3:3" ht="12.75" customHeight="1" x14ac:dyDescent="0.25">
      <c r="C52" s="99"/>
    </row>
    <row r="53" spans="3:3" ht="12.75" customHeight="1" x14ac:dyDescent="0.25">
      <c r="C53" s="99"/>
    </row>
    <row r="54" spans="3:3" ht="12.75" customHeight="1" x14ac:dyDescent="0.25">
      <c r="C54" s="99"/>
    </row>
    <row r="55" spans="3:3" ht="12.75" customHeight="1" x14ac:dyDescent="0.25">
      <c r="C55" s="99"/>
    </row>
    <row r="56" spans="3:3" ht="12.75" customHeight="1" x14ac:dyDescent="0.25">
      <c r="C56" s="99"/>
    </row>
    <row r="57" spans="3:3" ht="12.75" customHeight="1" x14ac:dyDescent="0.25">
      <c r="C57" s="99"/>
    </row>
    <row r="58" spans="3:3" ht="12.75" customHeight="1" x14ac:dyDescent="0.25">
      <c r="C58" s="99"/>
    </row>
    <row r="59" spans="3:3" ht="12.75" customHeight="1" x14ac:dyDescent="0.25">
      <c r="C59" s="99"/>
    </row>
    <row r="60" spans="3:3" ht="12.75" customHeight="1" x14ac:dyDescent="0.25">
      <c r="C60" s="99"/>
    </row>
    <row r="61" spans="3:3" ht="12.75" customHeight="1" x14ac:dyDescent="0.25">
      <c r="C61" s="99"/>
    </row>
    <row r="62" spans="3:3" ht="12.75" customHeight="1" x14ac:dyDescent="0.25">
      <c r="C62" s="99"/>
    </row>
    <row r="63" spans="3:3" ht="12.75" customHeight="1" x14ac:dyDescent="0.25">
      <c r="C63" s="99"/>
    </row>
    <row r="64" spans="3:3" ht="12.75" customHeight="1" x14ac:dyDescent="0.25">
      <c r="C64" s="99"/>
    </row>
    <row r="65" spans="3:10" ht="12.75" customHeight="1" x14ac:dyDescent="0.25">
      <c r="C65" s="99"/>
      <c r="J65" s="100"/>
    </row>
    <row r="66" spans="3:10" ht="12.75" customHeight="1" x14ac:dyDescent="0.25">
      <c r="C66" s="99"/>
    </row>
    <row r="67" spans="3:10" ht="12.75" customHeight="1" x14ac:dyDescent="0.25">
      <c r="C67" s="99"/>
    </row>
    <row r="68" spans="3:10" ht="12.75" customHeight="1" x14ac:dyDescent="0.25">
      <c r="C68" s="99"/>
    </row>
    <row r="69" spans="3:10" ht="12.75" customHeight="1" x14ac:dyDescent="0.25">
      <c r="C69" s="99"/>
    </row>
    <row r="70" spans="3:10" ht="12.75" customHeight="1" x14ac:dyDescent="0.25">
      <c r="C70" s="99"/>
    </row>
    <row r="71" spans="3:10" ht="12.75" customHeight="1" x14ac:dyDescent="0.25">
      <c r="C71" s="99"/>
    </row>
    <row r="72" spans="3:10" ht="12.75" customHeight="1" x14ac:dyDescent="0.25">
      <c r="C72" s="99"/>
    </row>
    <row r="73" spans="3:10" ht="12.75" customHeight="1" x14ac:dyDescent="0.25">
      <c r="C73" s="99"/>
    </row>
    <row r="74" spans="3:10" ht="12.75" customHeight="1" x14ac:dyDescent="0.25">
      <c r="C74" s="99"/>
    </row>
    <row r="75" spans="3:10" ht="12.75" customHeight="1" x14ac:dyDescent="0.25">
      <c r="C75" s="99"/>
    </row>
    <row r="76" spans="3:10" ht="12.75" customHeight="1" x14ac:dyDescent="0.25">
      <c r="C76" s="99"/>
    </row>
    <row r="77" spans="3:10" ht="12.75" customHeight="1" x14ac:dyDescent="0.25">
      <c r="C77" s="99"/>
    </row>
    <row r="78" spans="3:10" ht="12.75" customHeight="1" x14ac:dyDescent="0.25">
      <c r="C78" s="99"/>
    </row>
    <row r="79" spans="3:10" ht="12.75" customHeight="1" x14ac:dyDescent="0.25">
      <c r="C79" s="99"/>
    </row>
    <row r="80" spans="3:10" ht="12.75" customHeight="1" x14ac:dyDescent="0.25">
      <c r="C80" s="99"/>
    </row>
    <row r="81" spans="3:11" ht="12.75" customHeight="1" x14ac:dyDescent="0.25">
      <c r="C81" s="99"/>
      <c r="J81" s="94"/>
      <c r="K81" s="94"/>
    </row>
    <row r="82" spans="3:11" ht="12.75" customHeight="1" x14ac:dyDescent="0.25">
      <c r="C82" s="99"/>
    </row>
    <row r="83" spans="3:11" ht="12.75" customHeight="1" x14ac:dyDescent="0.25">
      <c r="C83" s="99"/>
    </row>
    <row r="84" spans="3:11" ht="12.75" customHeight="1" x14ac:dyDescent="0.25">
      <c r="C84" s="99"/>
    </row>
    <row r="85" spans="3:11" ht="12.75" customHeight="1" x14ac:dyDescent="0.25">
      <c r="C85" s="99"/>
    </row>
    <row r="86" spans="3:11" ht="12.75" customHeight="1" x14ac:dyDescent="0.25">
      <c r="C86" s="99"/>
    </row>
    <row r="87" spans="3:11" ht="12.75" customHeight="1" x14ac:dyDescent="0.25">
      <c r="C87" s="99"/>
    </row>
    <row r="88" spans="3:11" ht="12.75" customHeight="1" x14ac:dyDescent="0.25">
      <c r="C88" s="99"/>
    </row>
    <row r="89" spans="3:11" ht="12.75" customHeight="1" x14ac:dyDescent="0.25">
      <c r="C89" s="99"/>
    </row>
    <row r="90" spans="3:11" ht="12.75" customHeight="1" x14ac:dyDescent="0.25">
      <c r="C90" s="99"/>
    </row>
    <row r="91" spans="3:11" ht="12.75" customHeight="1" x14ac:dyDescent="0.25">
      <c r="C91" s="99"/>
    </row>
    <row r="92" spans="3:11" ht="12.75" customHeight="1" x14ac:dyDescent="0.25">
      <c r="C92" s="99"/>
    </row>
    <row r="93" spans="3:11" ht="12.75" customHeight="1" x14ac:dyDescent="0.25">
      <c r="C93" s="99"/>
    </row>
    <row r="94" spans="3:11" ht="12.75" customHeight="1" x14ac:dyDescent="0.25">
      <c r="C94" s="99"/>
    </row>
    <row r="95" spans="3:11" ht="12.75" customHeight="1" x14ac:dyDescent="0.25">
      <c r="C95" s="99"/>
    </row>
    <row r="96" spans="3:11" ht="12.75" customHeight="1" x14ac:dyDescent="0.25">
      <c r="C96" s="99"/>
    </row>
    <row r="97" spans="3:3" ht="12.75" customHeight="1" x14ac:dyDescent="0.25">
      <c r="C97" s="99"/>
    </row>
    <row r="98" spans="3:3" ht="12.75" customHeight="1" x14ac:dyDescent="0.25">
      <c r="C98" s="99"/>
    </row>
    <row r="99" spans="3:3" ht="12.75" customHeight="1" x14ac:dyDescent="0.25">
      <c r="C99" s="99"/>
    </row>
    <row r="100" spans="3:3" ht="12.75" customHeight="1" x14ac:dyDescent="0.25">
      <c r="C100" s="99"/>
    </row>
    <row r="101" spans="3:3" ht="12.75" customHeight="1" x14ac:dyDescent="0.25">
      <c r="C101" s="99"/>
    </row>
    <row r="102" spans="3:3" ht="12.75" customHeight="1" x14ac:dyDescent="0.25">
      <c r="C102" s="99"/>
    </row>
    <row r="103" spans="3:3" ht="12.75" customHeight="1" x14ac:dyDescent="0.25">
      <c r="C103" s="99"/>
    </row>
    <row r="104" spans="3:3" ht="12.75" customHeight="1" x14ac:dyDescent="0.25">
      <c r="C104" s="99"/>
    </row>
    <row r="105" spans="3:3" ht="12.75" customHeight="1" x14ac:dyDescent="0.25">
      <c r="C105" s="99"/>
    </row>
    <row r="106" spans="3:3" ht="12.75" customHeight="1" x14ac:dyDescent="0.25">
      <c r="C106" s="99"/>
    </row>
    <row r="107" spans="3:3" ht="12.75" customHeight="1" x14ac:dyDescent="0.25">
      <c r="C107" s="99"/>
    </row>
    <row r="108" spans="3:3" ht="12.75" customHeight="1" x14ac:dyDescent="0.25">
      <c r="C108" s="99"/>
    </row>
    <row r="109" spans="3:3" ht="12.75" customHeight="1" x14ac:dyDescent="0.25">
      <c r="C109" s="99"/>
    </row>
    <row r="110" spans="3:3" ht="12.75" customHeight="1" x14ac:dyDescent="0.25">
      <c r="C110" s="99"/>
    </row>
    <row r="111" spans="3:3" ht="12.75" customHeight="1" x14ac:dyDescent="0.25">
      <c r="C111" s="99"/>
    </row>
    <row r="112" spans="3:3" ht="12.75" customHeight="1" x14ac:dyDescent="0.25">
      <c r="C112" s="99"/>
    </row>
    <row r="113" spans="3:3" ht="12.75" customHeight="1" x14ac:dyDescent="0.25">
      <c r="C113" s="99"/>
    </row>
    <row r="114" spans="3:3" ht="12.75" customHeight="1" x14ac:dyDescent="0.25">
      <c r="C114" s="99"/>
    </row>
    <row r="115" spans="3:3" ht="12.75" customHeight="1" x14ac:dyDescent="0.25">
      <c r="C115" s="99"/>
    </row>
    <row r="116" spans="3:3" ht="12.75" customHeight="1" x14ac:dyDescent="0.25">
      <c r="C116" s="99"/>
    </row>
    <row r="117" spans="3:3" ht="12.75" customHeight="1" x14ac:dyDescent="0.25">
      <c r="C117" s="99"/>
    </row>
    <row r="118" spans="3:3" ht="12.75" customHeight="1" x14ac:dyDescent="0.25">
      <c r="C118" s="99"/>
    </row>
    <row r="119" spans="3:3" ht="12.75" customHeight="1" x14ac:dyDescent="0.25">
      <c r="C119" s="99"/>
    </row>
    <row r="120" spans="3:3" ht="12.75" customHeight="1" x14ac:dyDescent="0.25">
      <c r="C120" s="99"/>
    </row>
    <row r="121" spans="3:3" ht="12.75" customHeight="1" x14ac:dyDescent="0.25">
      <c r="C121" s="99"/>
    </row>
    <row r="122" spans="3:3" ht="12.75" customHeight="1" x14ac:dyDescent="0.25">
      <c r="C122" s="99"/>
    </row>
    <row r="123" spans="3:3" ht="12.75" customHeight="1" x14ac:dyDescent="0.25">
      <c r="C123" s="99"/>
    </row>
    <row r="124" spans="3:3" ht="12.75" customHeight="1" x14ac:dyDescent="0.25">
      <c r="C124" s="99"/>
    </row>
    <row r="125" spans="3:3" ht="12.75" customHeight="1" x14ac:dyDescent="0.25">
      <c r="C125" s="99"/>
    </row>
    <row r="126" spans="3:3" ht="12.75" customHeight="1" x14ac:dyDescent="0.25">
      <c r="C126" s="99"/>
    </row>
    <row r="127" spans="3:3" ht="12.75" customHeight="1" x14ac:dyDescent="0.25">
      <c r="C127" s="99"/>
    </row>
    <row r="128" spans="3:3" ht="12.75" customHeight="1" x14ac:dyDescent="0.25">
      <c r="C128" s="99"/>
    </row>
    <row r="129" spans="3:3" ht="12.75" customHeight="1" x14ac:dyDescent="0.25">
      <c r="C129" s="99"/>
    </row>
    <row r="130" spans="3:3" ht="12.75" customHeight="1" x14ac:dyDescent="0.25">
      <c r="C130" s="99"/>
    </row>
    <row r="131" spans="3:3" ht="12.75" customHeight="1" x14ac:dyDescent="0.25">
      <c r="C131" s="99"/>
    </row>
    <row r="132" spans="3:3" ht="12.75" customHeight="1" x14ac:dyDescent="0.25">
      <c r="C132" s="99"/>
    </row>
    <row r="133" spans="3:3" ht="12.75" customHeight="1" x14ac:dyDescent="0.25">
      <c r="C133" s="99"/>
    </row>
    <row r="134" spans="3:3" ht="12.75" customHeight="1" x14ac:dyDescent="0.25">
      <c r="C134" s="99"/>
    </row>
    <row r="135" spans="3:3" ht="12.75" customHeight="1" x14ac:dyDescent="0.25">
      <c r="C135" s="99"/>
    </row>
    <row r="136" spans="3:3" ht="12.75" customHeight="1" x14ac:dyDescent="0.25">
      <c r="C136" s="99"/>
    </row>
    <row r="137" spans="3:3" ht="12.75" customHeight="1" x14ac:dyDescent="0.25">
      <c r="C137" s="99"/>
    </row>
    <row r="138" spans="3:3" ht="12.75" customHeight="1" x14ac:dyDescent="0.25">
      <c r="C138" s="99"/>
    </row>
    <row r="139" spans="3:3" ht="12.75" customHeight="1" x14ac:dyDescent="0.25">
      <c r="C139" s="99"/>
    </row>
    <row r="140" spans="3:3" ht="12.75" customHeight="1" x14ac:dyDescent="0.25">
      <c r="C140" s="99"/>
    </row>
    <row r="141" spans="3:3" ht="12.75" customHeight="1" x14ac:dyDescent="0.25">
      <c r="C141" s="99"/>
    </row>
    <row r="142" spans="3:3" ht="12.75" customHeight="1" x14ac:dyDescent="0.25">
      <c r="C142" s="99"/>
    </row>
    <row r="143" spans="3:3" ht="12.75" customHeight="1" x14ac:dyDescent="0.25">
      <c r="C143" s="99"/>
    </row>
    <row r="144" spans="3:3" ht="12.75" customHeight="1" x14ac:dyDescent="0.25">
      <c r="C144" s="99"/>
    </row>
    <row r="145" spans="3:3" ht="12.75" customHeight="1" x14ac:dyDescent="0.25">
      <c r="C145" s="99"/>
    </row>
    <row r="146" spans="3:3" ht="12.75" customHeight="1" x14ac:dyDescent="0.25">
      <c r="C146" s="99"/>
    </row>
    <row r="147" spans="3:3" ht="12.75" customHeight="1" x14ac:dyDescent="0.25">
      <c r="C147" s="99"/>
    </row>
    <row r="148" spans="3:3" ht="12.75" customHeight="1" x14ac:dyDescent="0.25">
      <c r="C148" s="99"/>
    </row>
    <row r="149" spans="3:3" ht="12.75" customHeight="1" x14ac:dyDescent="0.25">
      <c r="C149" s="99"/>
    </row>
    <row r="150" spans="3:3" ht="12.75" customHeight="1" x14ac:dyDescent="0.25">
      <c r="C150" s="99"/>
    </row>
    <row r="151" spans="3:3" ht="12.75" customHeight="1" x14ac:dyDescent="0.25">
      <c r="C151" s="99"/>
    </row>
    <row r="152" spans="3:3" ht="12.75" customHeight="1" x14ac:dyDescent="0.25">
      <c r="C152" s="99"/>
    </row>
    <row r="153" spans="3:3" ht="12.75" customHeight="1" x14ac:dyDescent="0.25">
      <c r="C153" s="99"/>
    </row>
    <row r="154" spans="3:3" ht="12.75" customHeight="1" x14ac:dyDescent="0.25">
      <c r="C154" s="99"/>
    </row>
    <row r="155" spans="3:3" ht="12.75" customHeight="1" x14ac:dyDescent="0.25">
      <c r="C155" s="99"/>
    </row>
    <row r="156" spans="3:3" ht="12.75" customHeight="1" x14ac:dyDescent="0.25">
      <c r="C156" s="99"/>
    </row>
    <row r="157" spans="3:3" ht="12.75" customHeight="1" x14ac:dyDescent="0.25">
      <c r="C157" s="99"/>
    </row>
    <row r="158" spans="3:3" ht="12.75" customHeight="1" x14ac:dyDescent="0.25">
      <c r="C158" s="99"/>
    </row>
    <row r="159" spans="3:3" ht="12.75" customHeight="1" x14ac:dyDescent="0.25">
      <c r="C159" s="99"/>
    </row>
    <row r="160" spans="3:3" ht="12.75" customHeight="1" x14ac:dyDescent="0.25">
      <c r="C160" s="99"/>
    </row>
    <row r="161" spans="3:3" ht="12.75" customHeight="1" x14ac:dyDescent="0.25">
      <c r="C161" s="99"/>
    </row>
    <row r="162" spans="3:3" ht="12.75" customHeight="1" x14ac:dyDescent="0.25">
      <c r="C162" s="99"/>
    </row>
  </sheetData>
  <mergeCells count="8">
    <mergeCell ref="A41:G41"/>
    <mergeCell ref="A42:G42"/>
    <mergeCell ref="A1:F1"/>
    <mergeCell ref="A6:H6"/>
    <mergeCell ref="A7:H7"/>
    <mergeCell ref="A8:H8"/>
    <mergeCell ref="A9:C9"/>
    <mergeCell ref="A40:G40"/>
  </mergeCells>
  <pageMargins left="0.78740157480314965" right="0.39370078740157483" top="0.78740157480314965" bottom="0.39370078740157483" header="0.31496062992125984" footer="0.31496062992125984"/>
  <pageSetup paperSize="9" scale="96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</vt:lpstr>
      <vt:lpstr>memória de cálculo</vt:lpstr>
      <vt:lpstr>Mapa de Cubação</vt:lpstr>
      <vt:lpstr>'Mapa de Cubação'!Area_de_impressao</vt:lpstr>
      <vt:lpstr>'memória de cálculo'!Area_de_impressao</vt:lpstr>
      <vt:lpstr>Planilha!Area_de_impressao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FLY-PC</dc:creator>
  <cp:lastModifiedBy>FLY-PC</cp:lastModifiedBy>
  <cp:lastPrinted>2024-06-05T18:55:00Z</cp:lastPrinted>
  <dcterms:created xsi:type="dcterms:W3CDTF">2024-04-01T18:39:26Z</dcterms:created>
  <dcterms:modified xsi:type="dcterms:W3CDTF">2024-06-06T13:35:47Z</dcterms:modified>
</cp:coreProperties>
</file>