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CAMARA MUNICIPAL JP\MEDIÇÕES\BM 05\"/>
    </mc:Choice>
  </mc:AlternateContent>
  <xr:revisionPtr revIDLastSave="0" documentId="8_{FF44684E-3AB0-43EA-B828-70DD25F403F6}" xr6:coauthVersionLast="47" xr6:coauthVersionMax="47" xr10:uidLastSave="{00000000-0000-0000-0000-000000000000}"/>
  <bookViews>
    <workbookView xWindow="-120" yWindow="-120" windowWidth="20730" windowHeight="11040" xr2:uid="{09CB3EF6-4D0F-4C31-A21B-A70EC7293F6F}"/>
  </bookViews>
  <sheets>
    <sheet name="Planilha" sheetId="1" r:id="rId1"/>
    <sheet name="memória de cálculo" sheetId="2" r:id="rId2"/>
  </sheets>
  <externalReferences>
    <externalReference r:id="rId3"/>
  </externalReferences>
  <definedNames>
    <definedName name="_xlnm.Print_Area" localSheetId="1">'memória de cálculo'!$A$1:$F$65</definedName>
    <definedName name="_xlnm.Print_Area" localSheetId="0">Planilha!$A$1:$M$54</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3" i="1" l="1"/>
  <c r="L53" i="1"/>
  <c r="K53" i="1"/>
  <c r="M49" i="1"/>
  <c r="K49" i="1"/>
  <c r="M47" i="1"/>
  <c r="K47" i="1"/>
  <c r="K29" i="1"/>
  <c r="M29" i="1"/>
  <c r="M33" i="1"/>
  <c r="K33" i="1"/>
  <c r="M26" i="1"/>
  <c r="K26" i="1"/>
  <c r="M23" i="1"/>
  <c r="K23" i="1"/>
  <c r="M19" i="1"/>
  <c r="K19" i="1"/>
  <c r="M16" i="1"/>
  <c r="K16" i="1"/>
  <c r="F51" i="2"/>
  <c r="F50" i="2"/>
  <c r="F48" i="2"/>
  <c r="F47" i="2"/>
  <c r="F41" i="2"/>
  <c r="I38" i="1" s="1"/>
  <c r="F40" i="2"/>
  <c r="F38" i="2"/>
  <c r="F57" i="2"/>
  <c r="F61" i="2"/>
  <c r="F60" i="2"/>
  <c r="F62" i="2" s="1"/>
  <c r="F25" i="2"/>
  <c r="F29" i="2" s="1"/>
  <c r="F30" i="2" s="1"/>
  <c r="I39" i="1" l="1"/>
  <c r="F42" i="2"/>
  <c r="F63" i="2"/>
  <c r="J14" i="1"/>
  <c r="F16" i="2" l="1"/>
  <c r="F15" i="2"/>
  <c r="F17" i="2" l="1"/>
  <c r="F18" i="2" l="1"/>
  <c r="F22" i="2" s="1"/>
  <c r="J41" i="1" l="1"/>
  <c r="J35" i="1"/>
  <c r="J52" i="1"/>
  <c r="F52" i="1"/>
  <c r="L52" i="1" s="1"/>
  <c r="E52" i="1"/>
  <c r="J51" i="1"/>
  <c r="F51" i="1"/>
  <c r="L51" i="1" s="1"/>
  <c r="E51" i="1"/>
  <c r="F50" i="1"/>
  <c r="K50" i="1" s="1"/>
  <c r="E50" i="1"/>
  <c r="J49" i="1"/>
  <c r="F49" i="1"/>
  <c r="E49" i="1"/>
  <c r="J48" i="1"/>
  <c r="F48" i="1"/>
  <c r="K48" i="1" s="1"/>
  <c r="E48" i="1"/>
  <c r="J47" i="1"/>
  <c r="F47" i="1"/>
  <c r="E47" i="1"/>
  <c r="J46" i="1"/>
  <c r="F46" i="1"/>
  <c r="L46" i="1" s="1"/>
  <c r="E46" i="1"/>
  <c r="F45" i="1"/>
  <c r="K45" i="1" s="1"/>
  <c r="E45" i="1"/>
  <c r="J44" i="1"/>
  <c r="F44" i="1"/>
  <c r="L44" i="1" s="1"/>
  <c r="E44" i="1"/>
  <c r="F41" i="1"/>
  <c r="K41" i="1" s="1"/>
  <c r="E41" i="1"/>
  <c r="J39" i="1"/>
  <c r="F39" i="1"/>
  <c r="K39" i="1" s="1"/>
  <c r="E39" i="1"/>
  <c r="J38" i="1"/>
  <c r="F38" i="1"/>
  <c r="G38" i="1" s="1"/>
  <c r="E38" i="1"/>
  <c r="F35" i="1"/>
  <c r="K35" i="1" s="1"/>
  <c r="E35" i="1"/>
  <c r="J33" i="1"/>
  <c r="F33" i="1"/>
  <c r="L33" i="1" s="1"/>
  <c r="E33" i="1"/>
  <c r="F32" i="1"/>
  <c r="G32" i="1" s="1"/>
  <c r="E32" i="1"/>
  <c r="J31" i="1"/>
  <c r="F31" i="1"/>
  <c r="E31" i="1"/>
  <c r="F30" i="1"/>
  <c r="G30" i="1" s="1"/>
  <c r="E30" i="1"/>
  <c r="J27" i="1"/>
  <c r="F27" i="1"/>
  <c r="E27" i="1"/>
  <c r="J26" i="1"/>
  <c r="F26" i="1"/>
  <c r="L26" i="1" s="1"/>
  <c r="E26" i="1"/>
  <c r="J24" i="1"/>
  <c r="F24" i="1"/>
  <c r="E24" i="1"/>
  <c r="J23" i="1"/>
  <c r="F23" i="1"/>
  <c r="L23" i="1" s="1"/>
  <c r="E23" i="1"/>
  <c r="J22" i="1"/>
  <c r="F22" i="1"/>
  <c r="G22" i="1" s="1"/>
  <c r="E22" i="1"/>
  <c r="J21" i="1"/>
  <c r="F21" i="1"/>
  <c r="G21" i="1" s="1"/>
  <c r="E21" i="1"/>
  <c r="J20" i="1"/>
  <c r="F20" i="1"/>
  <c r="L20" i="1" s="1"/>
  <c r="E20" i="1"/>
  <c r="J19" i="1"/>
  <c r="F19" i="1"/>
  <c r="G19" i="1" s="1"/>
  <c r="E19" i="1"/>
  <c r="J18" i="1"/>
  <c r="F18" i="1"/>
  <c r="L18" i="1" s="1"/>
  <c r="E18" i="1"/>
  <c r="J16" i="1"/>
  <c r="F16" i="1"/>
  <c r="L16" i="1" s="1"/>
  <c r="E16" i="1"/>
  <c r="J15" i="1"/>
  <c r="F15" i="1"/>
  <c r="K15" i="1" s="1"/>
  <c r="E15" i="1"/>
  <c r="F14" i="1"/>
  <c r="L14" i="1" s="1"/>
  <c r="E14" i="1"/>
  <c r="K22" i="1" l="1"/>
  <c r="K38" i="1"/>
  <c r="K37" i="1" s="1"/>
  <c r="K36" i="1" s="1"/>
  <c r="G47" i="1"/>
  <c r="M14" i="1"/>
  <c r="L19" i="1"/>
  <c r="G41" i="1"/>
  <c r="M22" i="1"/>
  <c r="G23" i="1"/>
  <c r="G35" i="1"/>
  <c r="M39" i="1"/>
  <c r="M15" i="1"/>
  <c r="K14" i="1"/>
  <c r="K18" i="1"/>
  <c r="G20" i="1"/>
  <c r="M27" i="1"/>
  <c r="K34" i="1"/>
  <c r="M20" i="1"/>
  <c r="G14" i="1"/>
  <c r="G16" i="1"/>
  <c r="K20" i="1"/>
  <c r="G26" i="1"/>
  <c r="M31" i="1"/>
  <c r="G39" i="1"/>
  <c r="M46" i="1"/>
  <c r="G49" i="1"/>
  <c r="G45" i="1"/>
  <c r="G50" i="1"/>
  <c r="M52" i="1"/>
  <c r="M35" i="1"/>
  <c r="M44" i="1"/>
  <c r="K52" i="1"/>
  <c r="L21" i="1"/>
  <c r="L15" i="1"/>
  <c r="G18" i="1"/>
  <c r="M18" i="1"/>
  <c r="M21" i="1"/>
  <c r="G15" i="1"/>
  <c r="K21" i="1"/>
  <c r="M24" i="1"/>
  <c r="G24" i="1"/>
  <c r="K24" i="1"/>
  <c r="L27" i="1"/>
  <c r="L25" i="1" s="1"/>
  <c r="G27" i="1"/>
  <c r="L31" i="1"/>
  <c r="G31" i="1"/>
  <c r="J30" i="1"/>
  <c r="M30" i="1" s="1"/>
  <c r="L30" i="1"/>
  <c r="G33" i="1"/>
  <c r="L24" i="1"/>
  <c r="K27" i="1"/>
  <c r="K31" i="1"/>
  <c r="J32" i="1"/>
  <c r="M32" i="1" s="1"/>
  <c r="L32" i="1"/>
  <c r="L22" i="1"/>
  <c r="K30" i="1"/>
  <c r="K32" i="1"/>
  <c r="L38" i="1"/>
  <c r="L35" i="1"/>
  <c r="M38" i="1"/>
  <c r="L39" i="1"/>
  <c r="L41" i="1"/>
  <c r="M41" i="1"/>
  <c r="L45" i="1"/>
  <c r="J45" i="1"/>
  <c r="M45" i="1" s="1"/>
  <c r="K44" i="1"/>
  <c r="L48" i="1"/>
  <c r="G48" i="1"/>
  <c r="G44" i="1"/>
  <c r="K46" i="1"/>
  <c r="L47" i="1"/>
  <c r="M51" i="1"/>
  <c r="G51" i="1"/>
  <c r="K51" i="1"/>
  <c r="G46" i="1"/>
  <c r="M48" i="1"/>
  <c r="L49" i="1"/>
  <c r="J50" i="1"/>
  <c r="M50" i="1" s="1"/>
  <c r="L50" i="1"/>
  <c r="G52" i="1"/>
  <c r="M25" i="1" l="1"/>
  <c r="M34" i="1"/>
  <c r="K17" i="1"/>
  <c r="L29" i="1"/>
  <c r="K40" i="1"/>
  <c r="L40" i="1"/>
  <c r="K25" i="1"/>
  <c r="K13" i="1"/>
  <c r="K43" i="1"/>
  <c r="K42" i="1" s="1"/>
  <c r="L43" i="1"/>
  <c r="L42" i="1" s="1"/>
  <c r="M37" i="1"/>
  <c r="M36" i="1" s="1"/>
  <c r="M13" i="1"/>
  <c r="L13" i="1"/>
  <c r="L37" i="1"/>
  <c r="L36" i="1" s="1"/>
  <c r="M17" i="1"/>
  <c r="M43" i="1"/>
  <c r="M42" i="1" s="1"/>
  <c r="M40" i="1"/>
  <c r="L34" i="1"/>
  <c r="L17" i="1"/>
  <c r="K28" i="1" l="1"/>
  <c r="K3" i="1" l="1"/>
  <c r="K4" i="1"/>
  <c r="L28" i="1"/>
  <c r="M28" i="1"/>
  <c r="K6" i="1" l="1"/>
  <c r="K7" i="1" s="1"/>
  <c r="K5" i="1" l="1"/>
</calcChain>
</file>

<file path=xl/sharedStrings.xml><?xml version="1.0" encoding="utf-8"?>
<sst xmlns="http://schemas.openxmlformats.org/spreadsheetml/2006/main" count="196" uniqueCount="157">
  <si>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</si>
  <si>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</si>
  <si>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</si>
  <si>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</si>
  <si>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</si>
  <si>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</si>
  <si>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</si>
  <si>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</si>
  <si>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</si>
  <si>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</si>
  <si>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</si>
  <si>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</si>
  <si>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</si>
  <si>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</si>
  <si>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</si>
  <si>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</si>
  <si>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</si>
  <si>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</si>
  <si>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</si>
  <si>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</si>
  <si>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</si>
  <si>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</si>
  <si>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</si>
  <si>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</si>
  <si>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</si>
  <si>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</si>
  <si>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</si>
  <si>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</si>
  <si>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</si>
  <si>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</si>
  <si>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</si>
  <si>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</si>
  <si>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</si>
  <si>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</si>
  <si>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</si>
  <si>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</si>
  <si>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</si>
  <si>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</si>
  <si>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</si>
  <si>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</si>
  <si>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</si>
  <si>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</si>
  <si>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</si>
  <si>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</si>
  <si>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</si>
  <si>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</si>
  <si>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</si>
  <si>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</si>
  <si>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</si>
  <si>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</si>
  <si>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</si>
  <si>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</si>
  <si>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</si>
  <si>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</si>
  <si>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</si>
  <si>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</si>
  <si>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</si>
  <si>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</si>
  <si>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</si>
  <si>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</si>
  <si>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</si>
  <si>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</si>
  <si>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</si>
  <si>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</si>
  <si>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</si>
  <si>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</si>
  <si>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</si>
  <si>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</si>
  <si>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</si>
  <si>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</si>
  <si>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</si>
  <si>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</si>
  <si>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</si>
  <si>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</si>
  <si>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</si>
  <si>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KG</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</si>
  <si>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</si>
  <si>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</si>
  <si>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</si>
  <si>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</si>
  <si>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</si>
  <si>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</si>
  <si>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</si>
  <si>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</si>
  <si>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5 </t>
  </si>
  <si>
    <t>ESTRUTURAS</t>
  </si>
  <si>
    <t xml:space="preserve"> 5.2 </t>
  </si>
  <si>
    <t>COMPOSIÇÃO PARAMÉTRICA PARA FORNECIMENTO E MONTAGEM DE ESTRUTURA METÁLICA PARA ESTRUTURA PRINCIPAL DE EDIFICAÇÕES (PILARES, VIGAS E CONTRAVENTAMENTO). AF_11/2022</t>
  </si>
  <si>
    <t xml:space="preserve"> 24 </t>
  </si>
  <si>
    <t>REFORMA  E RECUPERAÇÃO ESTRUTURAL  DAS CASAS SETOR (1 E 2)</t>
  </si>
  <si>
    <t xml:space="preserve"> 24.1 </t>
  </si>
  <si>
    <t>SERVIÇOS PRELIMINARES (CASAS SETOR 1 E 2)</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</si>
  <si>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</si>
  <si>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</si>
  <si>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</si>
  <si>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</si>
  <si>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</si>
  <si>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</si>
  <si>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</si>
  <si>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</si>
  <si>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</si>
  <si>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</si>
  <si>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</si>
  <si>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</si>
  <si>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</si>
  <si>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</si>
  <si>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</si>
  <si>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</si>
  <si>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</si>
  <si>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</si>
  <si>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</si>
  <si>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OBRA : CONSTRUÇÃO E REFORMA DA NOVA SEDE DA CÂMARA MUNICIPAL DE JOÃO PESSOA</t>
  </si>
  <si>
    <t>24.1</t>
  </si>
  <si>
    <t>24.1.10</t>
  </si>
  <si>
    <t>2.0</t>
  </si>
  <si>
    <t>SERVIÇOS PRELIMINARES</t>
  </si>
  <si>
    <t>2.8</t>
  </si>
  <si>
    <t>ESCORAMENTO EM AÇO PARA PAREDES, COM TORRES</t>
  </si>
  <si>
    <t>Área de escoramento da casa 1 (m²) =</t>
  </si>
  <si>
    <t>Área de escoramento da casa 2 (m²) =</t>
  </si>
  <si>
    <t>Área total de escoramento executado (m²) =</t>
  </si>
  <si>
    <t>Área total de escoramento de contrato (m²) =</t>
  </si>
  <si>
    <t>Área total de escoramento à aditar (m²) =</t>
  </si>
  <si>
    <t>Área total de escoramento à medir (m²) =</t>
  </si>
  <si>
    <t>MEDIÇÃO 05</t>
  </si>
  <si>
    <t>PERÍODO DA MEDIÇÃO: 01/04/2024 À 30/04/2024</t>
  </si>
  <si>
    <t>MEMORIAL DE CÁLCULO DO BM 05</t>
  </si>
  <si>
    <t>2.4</t>
  </si>
  <si>
    <t>Comprimento do contorno da obra (m) =</t>
  </si>
  <si>
    <t>Total de demolição de alvenaria medido anterior (m) =</t>
  </si>
  <si>
    <t>Total de demolição de alvenariade contrato (m) =</t>
  </si>
  <si>
    <t>Total de demolição de alvenaria à medir (m) =</t>
  </si>
  <si>
    <t>Total de demolição de alvenaria à aditar (m) =</t>
  </si>
  <si>
    <t>Area de retirada de material (m²) =</t>
  </si>
  <si>
    <t>Total de chp de retorescavadeira de contrato (m²) =</t>
  </si>
  <si>
    <t>Total de chp de retorescavadeira à medir (m²) =</t>
  </si>
  <si>
    <t>Total de chp de retorescavadeira à aditar (m²) =</t>
  </si>
  <si>
    <t>Total de uso de retorescavadeira para retirada de material executado (chp) =</t>
  </si>
  <si>
    <t>Total de chp de retorescavadeira executado (chp) =</t>
  </si>
  <si>
    <t>4.0</t>
  </si>
  <si>
    <t>INFRA-ESTRUTURA</t>
  </si>
  <si>
    <t>4.3</t>
  </si>
  <si>
    <t>4.3.1</t>
  </si>
  <si>
    <t>4.3.1.1</t>
  </si>
  <si>
    <t>ESTACA HÉLICE CONTÍNUA, DIÂMETRO DE 30 CM, INCLUSO CONCRETO FCK=30MPA E ARMADURA MÍNIMA (EXCLUSIVE MOBILIZAÇÃO, DESMOBILIZAÇÃO E BOMBEAMENTO).</t>
  </si>
  <si>
    <t>Quantidade de estacas de fundação com 30cm de diâmetro (und) =</t>
  </si>
  <si>
    <t>Comprimento das estacas de fundação com 30cm de diâmetro (m) =</t>
  </si>
  <si>
    <t>4.3.1.2</t>
  </si>
  <si>
    <t>LANÇAMENTO COM USO DE BOMBA, ADENSAMENTO E ACABAMENTO DE CONCRETO EM ESTRUTURAS.</t>
  </si>
  <si>
    <t>Volume total de lançamento de contrato (m) =</t>
  </si>
  <si>
    <t>Volume total de lançamento à medir (m) =</t>
  </si>
  <si>
    <t>Volume total à aditar (m) =</t>
  </si>
  <si>
    <t>Volume total de lançamento de concreto (m³) =</t>
  </si>
  <si>
    <t>Comprimento total de estacas de fundação com 30cm de diâmetro executado (m) =</t>
  </si>
  <si>
    <t>Comprimento total de estacas de contrato (m) =</t>
  </si>
  <si>
    <t>Comprimento total de estacas à medir (m) =</t>
  </si>
  <si>
    <t>Comprimento total de estacas à aditar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</si>
</sst>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17"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s>
  <borders count="37">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123">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 fontId="11" fillId="5" borderId="12" xfId="0" applyNumberFormat="1"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4" xfId="1" applyFont="1" applyBorder="1" applyAlignment="1">
      <alignment horizontal="center" vertical="top"/>
    </xf>
    <xf numFmtId="0" fontId="13" fillId="0" borderId="15" xfId="1" applyFont="1" applyBorder="1" applyAlignment="1">
      <alignment horizontal="center" vertical="top"/>
    </xf>
    <xf numFmtId="0" fontId="13" fillId="0" borderId="16" xfId="1" applyFont="1" applyBorder="1" applyAlignment="1">
      <alignment horizontal="left" vertical="top"/>
    </xf>
    <xf numFmtId="0" fontId="14" fillId="0" borderId="0" xfId="1" applyAlignment="1">
      <alignment horizontal="left" vertical="top"/>
    </xf>
    <xf numFmtId="0" fontId="13" fillId="0" borderId="17" xfId="1" applyFont="1" applyBorder="1" applyAlignment="1">
      <alignment horizontal="center" vertical="top"/>
    </xf>
    <xf numFmtId="0" fontId="13" fillId="0" borderId="0" xfId="1" applyFont="1" applyAlignment="1">
      <alignment horizontal="center" vertical="top"/>
    </xf>
    <xf numFmtId="0" fontId="13" fillId="0" borderId="18" xfId="1" applyFont="1" applyBorder="1" applyAlignment="1">
      <alignment horizontal="left" vertical="top"/>
    </xf>
    <xf numFmtId="0" fontId="15" fillId="0" borderId="17"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8" xfId="1" applyFont="1" applyBorder="1" applyAlignment="1">
      <alignment horizontal="left" vertical="center"/>
    </xf>
    <xf numFmtId="0" fontId="13" fillId="0" borderId="17"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2" xfId="1" applyFont="1" applyBorder="1" applyAlignment="1">
      <alignment horizontal="right" vertical="top"/>
    </xf>
    <xf numFmtId="0" fontId="13" fillId="0" borderId="23" xfId="1" applyFont="1" applyBorder="1" applyAlignment="1">
      <alignment horizontal="right" vertical="top"/>
    </xf>
    <xf numFmtId="0" fontId="13" fillId="0" borderId="23" xfId="1" applyFont="1" applyBorder="1" applyAlignment="1">
      <alignment horizontal="center" vertical="top"/>
    </xf>
    <xf numFmtId="0" fontId="13" fillId="0" borderId="24" xfId="1" applyFont="1" applyBorder="1" applyAlignment="1">
      <alignment horizontal="center" vertical="top"/>
    </xf>
    <xf numFmtId="0" fontId="13" fillId="0" borderId="4" xfId="1" applyFont="1" applyBorder="1" applyAlignment="1">
      <alignment horizontal="right" vertical="top"/>
    </xf>
    <xf numFmtId="0" fontId="13" fillId="0" borderId="5" xfId="1" applyFont="1" applyBorder="1" applyAlignment="1">
      <alignment horizontal="right" vertical="top"/>
    </xf>
    <xf numFmtId="43" fontId="13" fillId="0" borderId="6" xfId="1" applyNumberFormat="1" applyFont="1" applyBorder="1" applyAlignment="1">
      <alignment horizontal="center" vertical="center"/>
    </xf>
    <xf numFmtId="43" fontId="13" fillId="0" borderId="30" xfId="1" applyNumberFormat="1" applyFont="1" applyBorder="1" applyAlignment="1">
      <alignment horizontal="center" vertical="center"/>
    </xf>
    <xf numFmtId="43" fontId="11" fillId="0" borderId="30" xfId="1" applyNumberFormat="1" applyFont="1" applyBorder="1" applyAlignment="1">
      <alignment horizontal="center" vertical="center"/>
    </xf>
    <xf numFmtId="43" fontId="12" fillId="0" borderId="33" xfId="1" applyNumberFormat="1" applyFont="1" applyBorder="1" applyAlignment="1">
      <alignment horizontal="center" vertical="center"/>
    </xf>
    <xf numFmtId="43" fontId="13" fillId="0" borderId="27" xfId="1" applyNumberFormat="1" applyFont="1" applyBorder="1" applyAlignment="1">
      <alignment horizontal="center" vertical="center"/>
    </xf>
    <xf numFmtId="0" fontId="11" fillId="0" borderId="4" xfId="1" applyFont="1" applyBorder="1" applyAlignment="1">
      <alignment horizontal="right" vertical="top"/>
    </xf>
    <xf numFmtId="0" fontId="11" fillId="0" borderId="5" xfId="1" applyFont="1" applyBorder="1" applyAlignment="1">
      <alignment horizontal="right" vertical="top"/>
    </xf>
    <xf numFmtId="43" fontId="13" fillId="0" borderId="30" xfId="1" applyNumberFormat="1" applyFont="1" applyBorder="1" applyAlignment="1">
      <alignment vertical="center"/>
    </xf>
    <xf numFmtId="43" fontId="11" fillId="0" borderId="30" xfId="1" applyNumberFormat="1" applyFont="1" applyBorder="1" applyAlignment="1">
      <alignment vertical="center"/>
    </xf>
    <xf numFmtId="43" fontId="12" fillId="0" borderId="30" xfId="1" applyNumberFormat="1" applyFont="1" applyBorder="1" applyAlignment="1">
      <alignment horizontal="center" vertical="center"/>
    </xf>
    <xf numFmtId="0" fontId="13" fillId="0" borderId="23" xfId="1" applyFont="1" applyBorder="1" applyAlignment="1">
      <alignment vertical="top"/>
    </xf>
    <xf numFmtId="0" fontId="13" fillId="0" borderId="24" xfId="1" applyFont="1" applyBorder="1" applyAlignment="1">
      <alignment vertical="top"/>
    </xf>
    <xf numFmtId="43" fontId="12" fillId="0" borderId="30" xfId="1" applyNumberFormat="1" applyFont="1" applyBorder="1" applyAlignment="1">
      <alignment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13" fillId="0" borderId="28" xfId="1" applyFont="1" applyBorder="1" applyAlignment="1">
      <alignment horizontal="right" vertical="top"/>
    </xf>
    <xf numFmtId="0" fontId="13" fillId="0" borderId="29" xfId="1" applyFont="1" applyBorder="1" applyAlignment="1">
      <alignment horizontal="right" vertical="top"/>
    </xf>
    <xf numFmtId="0" fontId="11" fillId="0" borderId="28" xfId="1" applyFont="1" applyBorder="1" applyAlignment="1">
      <alignment horizontal="right" vertical="top"/>
    </xf>
    <xf numFmtId="0" fontId="11" fillId="0" borderId="29" xfId="1" applyFont="1" applyBorder="1" applyAlignment="1">
      <alignment horizontal="right" vertical="top"/>
    </xf>
    <xf numFmtId="0" fontId="4" fillId="8" borderId="11" xfId="1" applyFont="1" applyFill="1" applyBorder="1" applyAlignment="1">
      <alignment horizontal="left" vertical="center" wrapText="1"/>
    </xf>
    <xf numFmtId="0" fontId="13" fillId="0" borderId="25" xfId="1" applyFont="1" applyBorder="1" applyAlignment="1">
      <alignment horizontal="right" vertical="top"/>
    </xf>
    <xf numFmtId="0" fontId="13" fillId="0" borderId="26" xfId="1" applyFont="1" applyBorder="1" applyAlignment="1">
      <alignment horizontal="right" vertical="top"/>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34" xfId="1" applyFont="1" applyBorder="1" applyAlignment="1">
      <alignment horizontal="center" vertical="top"/>
    </xf>
    <xf numFmtId="0" fontId="11" fillId="0" borderId="31" xfId="1" applyFont="1" applyBorder="1" applyAlignment="1">
      <alignment horizontal="right" vertical="top"/>
    </xf>
    <xf numFmtId="0" fontId="11" fillId="0" borderId="32" xfId="1" applyFont="1" applyBorder="1" applyAlignment="1">
      <alignment horizontal="right" vertical="top"/>
    </xf>
    <xf numFmtId="0" fontId="11" fillId="7" borderId="11" xfId="1" applyFont="1" applyFill="1" applyBorder="1" applyAlignment="1">
      <alignment horizontal="left" vertical="center"/>
    </xf>
    <xf numFmtId="0" fontId="13" fillId="0" borderId="1" xfId="1" applyFont="1" applyBorder="1" applyAlignment="1">
      <alignment horizontal="right" vertical="top"/>
    </xf>
    <xf numFmtId="0" fontId="13" fillId="0" borderId="2" xfId="1" applyFont="1" applyBorder="1" applyAlignment="1">
      <alignment horizontal="right" vertical="top"/>
    </xf>
    <xf numFmtId="0" fontId="13" fillId="0" borderId="4" xfId="1" applyFont="1" applyBorder="1" applyAlignment="1">
      <alignment horizontal="right" vertical="top"/>
    </xf>
    <xf numFmtId="0" fontId="13" fillId="0" borderId="5" xfId="1" applyFont="1" applyBorder="1" applyAlignment="1">
      <alignment horizontal="right" vertical="top"/>
    </xf>
    <xf numFmtId="0" fontId="16" fillId="6" borderId="19" xfId="1" applyFont="1" applyFill="1" applyBorder="1" applyAlignment="1">
      <alignment horizontal="center"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3" fillId="0" borderId="22" xfId="1" applyFont="1" applyBorder="1" applyAlignment="1">
      <alignment horizontal="center" vertical="top"/>
    </xf>
    <xf numFmtId="0" fontId="13" fillId="0" borderId="23" xfId="1" applyFont="1" applyBorder="1" applyAlignment="1">
      <alignment horizontal="center" vertical="top"/>
    </xf>
    <xf numFmtId="0" fontId="13" fillId="0" borderId="35" xfId="1" applyFont="1" applyBorder="1" applyAlignment="1">
      <alignment horizontal="right" vertical="top"/>
    </xf>
    <xf numFmtId="0" fontId="13" fillId="0" borderId="36" xfId="1" applyFont="1" applyBorder="1" applyAlignment="1">
      <alignment horizontal="right" vertical="top"/>
    </xf>
    <xf numFmtId="0" fontId="11" fillId="0" borderId="36" xfId="1" applyFont="1" applyBorder="1" applyAlignment="1">
      <alignment horizontal="right" vertical="top"/>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140368</xdr:colOff>
      <xdr:row>0</xdr:row>
      <xdr:rowOff>70184</xdr:rowOff>
    </xdr:from>
    <xdr:to>
      <xdr:col>5</xdr:col>
      <xdr:colOff>1016000</xdr:colOff>
      <xdr:row>4</xdr:row>
      <xdr:rowOff>21167</xdr:rowOff>
    </xdr:to>
    <xdr:pic>
      <xdr:nvPicPr>
        <xdr:cNvPr id="2" name="Picture 7">
          <a:extLst>
            <a:ext uri="{FF2B5EF4-FFF2-40B4-BE49-F238E27FC236}">
              <a16:creationId xmlns:a16="http://schemas.microsoft.com/office/drawing/2014/main" id="{21EA5745-4ED8-4688-826A-05B323CF5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8" y="70184"/>
          <a:ext cx="6790657"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4">
          <cell r="J14">
            <v>60771.42</v>
          </cell>
        </row>
        <row r="17">
          <cell r="I17">
            <v>312.24</v>
          </cell>
        </row>
        <row r="26">
          <cell r="J26">
            <v>386.02</v>
          </cell>
        </row>
        <row r="29">
          <cell r="I29">
            <v>254.59</v>
          </cell>
        </row>
        <row r="32">
          <cell r="J32">
            <v>294.53517099999999</v>
          </cell>
        </row>
        <row r="47">
          <cell r="I47">
            <v>573.22715839622401</v>
          </cell>
        </row>
        <row r="95">
          <cell r="J95">
            <v>708.68073592525172</v>
          </cell>
        </row>
        <row r="98">
          <cell r="I98">
            <v>978.91286938692781</v>
          </cell>
        </row>
        <row r="166">
          <cell r="J166">
            <v>1210.2299804230588</v>
          </cell>
        </row>
        <row r="169">
          <cell r="I169">
            <v>905.00213229131214</v>
          </cell>
        </row>
        <row r="214">
          <cell r="J214">
            <v>1118.8541361517491</v>
          </cell>
        </row>
        <row r="217">
          <cell r="I217">
            <v>51.51</v>
          </cell>
        </row>
        <row r="230">
          <cell r="J230">
            <v>63.68</v>
          </cell>
        </row>
        <row r="233">
          <cell r="I233">
            <v>100.66</v>
          </cell>
        </row>
        <row r="244">
          <cell r="J244">
            <v>124.44</v>
          </cell>
        </row>
        <row r="247">
          <cell r="I247">
            <v>0.32</v>
          </cell>
        </row>
        <row r="253">
          <cell r="J253">
            <v>0.39</v>
          </cell>
        </row>
        <row r="256">
          <cell r="I256">
            <v>637.78</v>
          </cell>
        </row>
        <row r="276">
          <cell r="J276">
            <v>788.48</v>
          </cell>
        </row>
        <row r="279">
          <cell r="I279">
            <v>16.239999999999998</v>
          </cell>
        </row>
        <row r="286">
          <cell r="J286">
            <v>20.07</v>
          </cell>
        </row>
        <row r="289">
          <cell r="I289">
            <v>45.08</v>
          </cell>
        </row>
        <row r="293">
          <cell r="J293">
            <v>55.73</v>
          </cell>
        </row>
        <row r="296">
          <cell r="I296">
            <v>15.85</v>
          </cell>
        </row>
        <row r="303">
          <cell r="J303">
            <v>19.59</v>
          </cell>
        </row>
        <row r="306">
          <cell r="I306">
            <v>29.43</v>
          </cell>
        </row>
        <row r="313">
          <cell r="J313">
            <v>36.380000000000003</v>
          </cell>
        </row>
        <row r="316">
          <cell r="I316">
            <v>2.16</v>
          </cell>
        </row>
        <row r="320">
          <cell r="J320">
            <v>2.67</v>
          </cell>
        </row>
        <row r="323">
          <cell r="I323">
            <v>7.5</v>
          </cell>
        </row>
        <row r="329">
          <cell r="J329">
            <v>9.27</v>
          </cell>
        </row>
        <row r="332">
          <cell r="I332">
            <v>88.4</v>
          </cell>
        </row>
        <row r="344">
          <cell r="J344">
            <v>109.28</v>
          </cell>
        </row>
        <row r="365">
          <cell r="I365">
            <v>127.94</v>
          </cell>
        </row>
        <row r="377">
          <cell r="J377">
            <v>158.16999999999999</v>
          </cell>
        </row>
        <row r="380">
          <cell r="I380">
            <v>33.15</v>
          </cell>
        </row>
        <row r="387">
          <cell r="J387">
            <v>40.98</v>
          </cell>
        </row>
        <row r="537">
          <cell r="I537">
            <v>28.331400477099997</v>
          </cell>
        </row>
        <row r="544">
          <cell r="J544">
            <v>35.026110409838729</v>
          </cell>
        </row>
        <row r="3272">
          <cell r="I3272">
            <v>227.81</v>
          </cell>
        </row>
        <row r="3278">
          <cell r="J3278">
            <v>281.64</v>
          </cell>
        </row>
        <row r="3281">
          <cell r="I3281">
            <v>93.64</v>
          </cell>
        </row>
        <row r="3285">
          <cell r="J3285">
            <v>115.76</v>
          </cell>
        </row>
        <row r="3288">
          <cell r="I3288">
            <v>144.41999999999999</v>
          </cell>
        </row>
        <row r="3294">
          <cell r="J3294">
            <v>178.54</v>
          </cell>
        </row>
        <row r="3297">
          <cell r="I3297">
            <v>1.62</v>
          </cell>
        </row>
        <row r="3301">
          <cell r="J3301">
            <v>2</v>
          </cell>
        </row>
        <row r="3304">
          <cell r="I3304">
            <v>113.83</v>
          </cell>
        </row>
        <row r="3311">
          <cell r="J3311">
            <v>140.72</v>
          </cell>
        </row>
        <row r="3314">
          <cell r="I3314">
            <v>490.52</v>
          </cell>
        </row>
        <row r="3319">
          <cell r="J3319">
            <v>606.41999999999996</v>
          </cell>
        </row>
        <row r="3331">
          <cell r="I3331">
            <v>2.63</v>
          </cell>
        </row>
        <row r="3335">
          <cell r="J3335">
            <v>3.25</v>
          </cell>
        </row>
        <row r="3338">
          <cell r="I3338">
            <v>7.34</v>
          </cell>
        </row>
        <row r="3342">
          <cell r="J3342">
            <v>9.07</v>
          </cell>
        </row>
        <row r="3345">
          <cell r="I3345">
            <v>84.77</v>
          </cell>
        </row>
        <row r="3349">
          <cell r="J3349">
            <v>104.8</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57"/>
  <sheetViews>
    <sheetView showGridLines="0" tabSelected="1" showOutlineSymbols="0" showWhiteSpace="0" view="pageBreakPreview" zoomScale="80" zoomScaleNormal="100" zoomScaleSheetLayoutView="80" workbookViewId="0">
      <selection activeCell="H6" sqref="H6:J6"/>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13" style="2" hidden="1" customWidth="1"/>
    <col min="6" max="6" width="13" style="2" bestFit="1" customWidth="1"/>
    <col min="7" max="7" width="13.25" style="2" customWidth="1"/>
    <col min="8" max="8" width="11.75" style="2" customWidth="1"/>
    <col min="9" max="9" width="10" style="2" customWidth="1"/>
    <col min="10" max="10" width="13" style="2" customWidth="1"/>
    <col min="11" max="11" width="12" style="2" customWidth="1"/>
    <col min="12" max="12" width="11.875" style="2" customWidth="1"/>
    <col min="13" max="13" width="12.625" style="2" customWidth="1"/>
    <col min="14" max="16384" width="8.875" style="2"/>
  </cols>
  <sheetData>
    <row r="1" spans="1:13" ht="15" customHeight="1" x14ac:dyDescent="0.2">
      <c r="A1" s="88"/>
      <c r="B1" s="1"/>
      <c r="C1" s="89"/>
      <c r="D1" s="89"/>
      <c r="E1" s="89"/>
      <c r="F1" s="89"/>
      <c r="G1" s="1"/>
      <c r="H1" s="1"/>
      <c r="I1" s="1"/>
      <c r="J1" s="1"/>
      <c r="K1" s="1"/>
      <c r="L1" s="1"/>
      <c r="M1" s="1"/>
    </row>
    <row r="2" spans="1:13" ht="80.099999999999994" customHeight="1" x14ac:dyDescent="0.2">
      <c r="A2" s="88"/>
      <c r="B2" s="3"/>
      <c r="C2" s="90"/>
      <c r="D2" s="90"/>
      <c r="E2" s="91"/>
      <c r="F2" s="91"/>
      <c r="G2" s="3"/>
      <c r="H2" s="3"/>
      <c r="I2" s="3"/>
      <c r="J2" s="3"/>
      <c r="K2" s="3"/>
      <c r="L2" s="3"/>
      <c r="M2" s="3"/>
    </row>
    <row r="3" spans="1:13" s="4" customFormat="1" ht="18" customHeight="1" x14ac:dyDescent="0.2">
      <c r="A3" s="92" t="s">
        <v>0</v>
      </c>
      <c r="B3" s="93"/>
      <c r="C3" s="93"/>
      <c r="D3" s="93"/>
      <c r="E3" s="93"/>
      <c r="F3" s="93"/>
      <c r="G3" s="94"/>
      <c r="H3" s="95" t="s">
        <v>1</v>
      </c>
      <c r="I3" s="96"/>
      <c r="J3" s="96"/>
      <c r="K3" s="97">
        <f>G53</f>
        <v>19889930.050000001</v>
      </c>
      <c r="L3" s="97"/>
      <c r="M3" s="97"/>
    </row>
    <row r="4" spans="1:13" s="4" customFormat="1" ht="18.75" customHeight="1" x14ac:dyDescent="0.2">
      <c r="A4" s="76" t="s">
        <v>2</v>
      </c>
      <c r="B4" s="77"/>
      <c r="C4" s="77"/>
      <c r="D4" s="77"/>
      <c r="E4" s="77"/>
      <c r="F4" s="77"/>
      <c r="G4" s="78"/>
      <c r="H4" s="79" t="s">
        <v>3</v>
      </c>
      <c r="I4" s="80"/>
      <c r="J4" s="80"/>
      <c r="K4" s="81">
        <f>K53+0.01</f>
        <v>3979422.9143669251</v>
      </c>
      <c r="L4" s="81"/>
      <c r="M4" s="81"/>
    </row>
    <row r="5" spans="1:13" s="4" customFormat="1" ht="18.75" customHeight="1" x14ac:dyDescent="0.2">
      <c r="A5" s="76" t="s">
        <v>4</v>
      </c>
      <c r="B5" s="77"/>
      <c r="C5" s="77"/>
      <c r="D5" s="77"/>
      <c r="E5" s="77"/>
      <c r="F5" s="77"/>
      <c r="G5" s="78"/>
      <c r="H5" s="79" t="s">
        <v>5</v>
      </c>
      <c r="I5" s="80"/>
      <c r="J5" s="80"/>
      <c r="K5" s="81">
        <f>L53</f>
        <v>209751.62228799998</v>
      </c>
      <c r="L5" s="81"/>
      <c r="M5" s="81"/>
    </row>
    <row r="6" spans="1:13" s="4" customFormat="1" ht="17.25" customHeight="1" x14ac:dyDescent="0.2">
      <c r="A6" s="76" t="s">
        <v>6</v>
      </c>
      <c r="B6" s="77"/>
      <c r="C6" s="77"/>
      <c r="D6" s="77"/>
      <c r="E6" s="77"/>
      <c r="F6" s="77"/>
      <c r="G6" s="78"/>
      <c r="H6" s="79" t="s">
        <v>7</v>
      </c>
      <c r="I6" s="80"/>
      <c r="J6" s="80"/>
      <c r="K6" s="81">
        <f>M53</f>
        <v>4189174.536654925</v>
      </c>
      <c r="L6" s="81"/>
      <c r="M6" s="81"/>
    </row>
    <row r="7" spans="1:13" ht="19.5" customHeight="1" x14ac:dyDescent="0.2">
      <c r="A7" s="82" t="s">
        <v>8</v>
      </c>
      <c r="B7" s="83"/>
      <c r="C7" s="83"/>
      <c r="D7" s="83"/>
      <c r="E7" s="83"/>
      <c r="F7" s="83"/>
      <c r="G7" s="84"/>
      <c r="H7" s="85" t="s">
        <v>9</v>
      </c>
      <c r="I7" s="86"/>
      <c r="J7" s="86"/>
      <c r="K7" s="87">
        <f>K3-K6</f>
        <v>15700755.513345076</v>
      </c>
      <c r="L7" s="87"/>
      <c r="M7" s="87"/>
    </row>
    <row r="8" spans="1:13" ht="26.25" customHeight="1" x14ac:dyDescent="0.2">
      <c r="A8" s="69" t="s">
        <v>125</v>
      </c>
      <c r="B8" s="70"/>
      <c r="C8" s="70"/>
      <c r="D8" s="70"/>
      <c r="E8" s="70"/>
      <c r="F8" s="70"/>
      <c r="G8" s="71"/>
      <c r="H8" s="72" t="s">
        <v>124</v>
      </c>
      <c r="I8" s="72"/>
      <c r="J8" s="72"/>
      <c r="K8" s="72"/>
      <c r="L8" s="72"/>
      <c r="M8" s="72"/>
    </row>
    <row r="9" spans="1:13" ht="24.75" customHeight="1" x14ac:dyDescent="0.2">
      <c r="A9" s="73" t="s">
        <v>10</v>
      </c>
      <c r="B9" s="73"/>
      <c r="C9" s="73"/>
      <c r="D9" s="73"/>
      <c r="E9" s="73"/>
      <c r="F9" s="73"/>
      <c r="G9" s="73"/>
      <c r="H9" s="73"/>
      <c r="I9" s="73"/>
      <c r="J9" s="73"/>
      <c r="K9" s="73"/>
      <c r="L9" s="73"/>
      <c r="M9" s="73"/>
    </row>
    <row r="10" spans="1:13" ht="15" x14ac:dyDescent="0.2">
      <c r="A10" s="5"/>
    </row>
    <row r="11" spans="1:13" ht="21.75" customHeight="1" x14ac:dyDescent="0.2">
      <c r="A11" s="74" t="s">
        <v>11</v>
      </c>
      <c r="B11" s="74" t="s">
        <v>12</v>
      </c>
      <c r="C11" s="74" t="s">
        <v>13</v>
      </c>
      <c r="D11" s="75" t="s">
        <v>14</v>
      </c>
      <c r="E11" s="75"/>
      <c r="F11" s="75"/>
      <c r="G11" s="75"/>
      <c r="H11" s="75" t="s">
        <v>15</v>
      </c>
      <c r="I11" s="75"/>
      <c r="J11" s="75"/>
      <c r="K11" s="75" t="s">
        <v>16</v>
      </c>
      <c r="L11" s="75"/>
      <c r="M11" s="75"/>
    </row>
    <row r="12" spans="1:13" ht="30" customHeight="1" x14ac:dyDescent="0.2">
      <c r="A12" s="74"/>
      <c r="B12" s="74"/>
      <c r="C12" s="74"/>
      <c r="D12" s="6" t="s">
        <v>17</v>
      </c>
      <c r="E12" s="6" t="s">
        <v>18</v>
      </c>
      <c r="F12" s="6" t="s">
        <v>19</v>
      </c>
      <c r="G12" s="6" t="s">
        <v>20</v>
      </c>
      <c r="H12" s="6" t="s">
        <v>21</v>
      </c>
      <c r="I12" s="6" t="s">
        <v>22</v>
      </c>
      <c r="J12" s="6" t="s">
        <v>23</v>
      </c>
      <c r="K12" s="6" t="s">
        <v>21</v>
      </c>
      <c r="L12" s="6" t="s">
        <v>22</v>
      </c>
      <c r="M12" s="6" t="s">
        <v>23</v>
      </c>
    </row>
    <row r="13" spans="1:13" ht="24" customHeight="1" x14ac:dyDescent="0.2">
      <c r="A13" s="7" t="s">
        <v>24</v>
      </c>
      <c r="B13" s="7" t="s">
        <v>25</v>
      </c>
      <c r="C13" s="7"/>
      <c r="D13" s="8"/>
      <c r="E13" s="7"/>
      <c r="F13" s="7"/>
      <c r="G13" s="9">
        <v>722837.82000000007</v>
      </c>
      <c r="H13" s="8"/>
      <c r="I13" s="10"/>
      <c r="J13" s="11"/>
      <c r="K13" s="11">
        <f>SUM(K14:K16)</f>
        <v>189557.14517099998</v>
      </c>
      <c r="L13" s="11">
        <f>SUM(L14:L16)</f>
        <v>60771.42</v>
      </c>
      <c r="M13" s="11">
        <f>SUM(M14:M16)</f>
        <v>250328.56517099997</v>
      </c>
    </row>
    <row r="14" spans="1:13" ht="16.5" customHeight="1" x14ac:dyDescent="0.2">
      <c r="A14" s="12" t="s">
        <v>26</v>
      </c>
      <c r="B14" s="12" t="s">
        <v>27</v>
      </c>
      <c r="C14" s="13" t="s">
        <v>28</v>
      </c>
      <c r="D14" s="14">
        <v>11</v>
      </c>
      <c r="E14" s="15">
        <f>[1]CPUs!I6</f>
        <v>49155.89</v>
      </c>
      <c r="F14" s="15">
        <f>[1]CPUs!J14</f>
        <v>60771.42</v>
      </c>
      <c r="G14" s="15">
        <f>TRUNC(D14 * F14, 2)</f>
        <v>668485.62</v>
      </c>
      <c r="H14" s="16">
        <v>3</v>
      </c>
      <c r="I14" s="14">
        <v>1</v>
      </c>
      <c r="J14" s="14">
        <f>H14+I14</f>
        <v>4</v>
      </c>
      <c r="K14" s="14">
        <f>H14*F14</f>
        <v>182314.26</v>
      </c>
      <c r="L14" s="14">
        <f>I14*F14</f>
        <v>60771.42</v>
      </c>
      <c r="M14" s="14">
        <f>J14*F14</f>
        <v>243085.68</v>
      </c>
    </row>
    <row r="15" spans="1:13" ht="34.5" customHeight="1" x14ac:dyDescent="0.2">
      <c r="A15" s="12" t="s">
        <v>29</v>
      </c>
      <c r="B15" s="12" t="s">
        <v>30</v>
      </c>
      <c r="C15" s="13" t="s">
        <v>31</v>
      </c>
      <c r="D15" s="14">
        <v>18</v>
      </c>
      <c r="E15" s="15">
        <f>[1]CPUs!I17</f>
        <v>312.24</v>
      </c>
      <c r="F15" s="15">
        <f>[1]CPUs!J26</f>
        <v>386.02</v>
      </c>
      <c r="G15" s="15">
        <f>TRUNC(D15 * F15, 2)</f>
        <v>6948.36</v>
      </c>
      <c r="H15" s="16">
        <v>18</v>
      </c>
      <c r="I15" s="14">
        <v>0</v>
      </c>
      <c r="J15" s="14">
        <f>H15+I15</f>
        <v>18</v>
      </c>
      <c r="K15" s="14">
        <f>H15*F15</f>
        <v>6948.36</v>
      </c>
      <c r="L15" s="14">
        <f>I15*F15</f>
        <v>0</v>
      </c>
      <c r="M15" s="14">
        <f>J15*F15</f>
        <v>6948.36</v>
      </c>
    </row>
    <row r="16" spans="1:13" ht="17.25" customHeight="1" x14ac:dyDescent="0.2">
      <c r="A16" s="12" t="s">
        <v>32</v>
      </c>
      <c r="B16" s="12" t="s">
        <v>33</v>
      </c>
      <c r="C16" s="13" t="s">
        <v>28</v>
      </c>
      <c r="D16" s="14">
        <v>1</v>
      </c>
      <c r="E16" s="15">
        <f>[1]CPUs!I29</f>
        <v>254.59</v>
      </c>
      <c r="F16" s="15">
        <f>[1]CPUs!J32</f>
        <v>294.53517099999999</v>
      </c>
      <c r="G16" s="15">
        <f>TRUNC(D16 * F16, 2)</f>
        <v>294.52999999999997</v>
      </c>
      <c r="H16" s="16">
        <v>1</v>
      </c>
      <c r="I16" s="14">
        <v>0</v>
      </c>
      <c r="J16" s="14">
        <f>H16+I16</f>
        <v>1</v>
      </c>
      <c r="K16" s="14">
        <f>(H16*F16)-0.01</f>
        <v>294.525171</v>
      </c>
      <c r="L16" s="14">
        <f>I16*F16</f>
        <v>0</v>
      </c>
      <c r="M16" s="14">
        <f>(J16*F16)-0.01</f>
        <v>294.525171</v>
      </c>
    </row>
    <row r="17" spans="1:13" ht="24" customHeight="1" x14ac:dyDescent="0.2">
      <c r="A17" s="17" t="s">
        <v>34</v>
      </c>
      <c r="B17" s="17" t="s">
        <v>35</v>
      </c>
      <c r="C17" s="17"/>
      <c r="D17" s="18"/>
      <c r="E17" s="17"/>
      <c r="F17" s="17"/>
      <c r="G17" s="19">
        <v>61700.03</v>
      </c>
      <c r="H17" s="18"/>
      <c r="I17" s="20"/>
      <c r="J17" s="21"/>
      <c r="K17" s="21">
        <f t="shared" ref="K17:L17" si="0">SUM(K18:K24)</f>
        <v>44182.942769910907</v>
      </c>
      <c r="L17" s="21">
        <f t="shared" si="0"/>
        <v>17517.094399999998</v>
      </c>
      <c r="M17" s="21">
        <f>SUM(M18:M24)</f>
        <v>61700.037169910909</v>
      </c>
    </row>
    <row r="18" spans="1:13" ht="32.25" customHeight="1" x14ac:dyDescent="0.2">
      <c r="A18" s="12" t="s">
        <v>36</v>
      </c>
      <c r="B18" s="12" t="s">
        <v>37</v>
      </c>
      <c r="C18" s="13" t="s">
        <v>31</v>
      </c>
      <c r="D18" s="14">
        <v>18</v>
      </c>
      <c r="E18" s="15">
        <f>[1]CPUs!I47</f>
        <v>573.22715839622401</v>
      </c>
      <c r="F18" s="15">
        <f>[1]CPUs!J95</f>
        <v>708.68073592525172</v>
      </c>
      <c r="G18" s="15">
        <f t="shared" ref="G18:G24" si="1">TRUNC(D18 * F18, 2)</f>
        <v>12756.25</v>
      </c>
      <c r="H18" s="14">
        <v>18</v>
      </c>
      <c r="I18" s="14">
        <v>0</v>
      </c>
      <c r="J18" s="14">
        <f t="shared" ref="J18:J24" si="2">H18+I18</f>
        <v>18</v>
      </c>
      <c r="K18" s="14">
        <f t="shared" ref="K18:K24" si="3">H18*F18</f>
        <v>12756.253246654531</v>
      </c>
      <c r="L18" s="14">
        <f t="shared" ref="L18:L24" si="4">I18*F18</f>
        <v>0</v>
      </c>
      <c r="M18" s="14">
        <f t="shared" ref="M18:M24" si="5">J18*F18</f>
        <v>12756.253246654531</v>
      </c>
    </row>
    <row r="19" spans="1:13" ht="33" customHeight="1" x14ac:dyDescent="0.2">
      <c r="A19" s="12" t="s">
        <v>38</v>
      </c>
      <c r="B19" s="12" t="s">
        <v>39</v>
      </c>
      <c r="C19" s="13" t="s">
        <v>31</v>
      </c>
      <c r="D19" s="14">
        <v>15</v>
      </c>
      <c r="E19" s="15">
        <f>[1]CPUs!I98</f>
        <v>978.91286938692781</v>
      </c>
      <c r="F19" s="15">
        <f>[1]CPUs!J166</f>
        <v>1210.2299804230588</v>
      </c>
      <c r="G19" s="15">
        <f t="shared" si="1"/>
        <v>18153.439999999999</v>
      </c>
      <c r="H19" s="14">
        <v>15</v>
      </c>
      <c r="I19" s="14">
        <v>0</v>
      </c>
      <c r="J19" s="14">
        <f t="shared" si="2"/>
        <v>15</v>
      </c>
      <c r="K19" s="14">
        <f>(H19*F19)-0.01</f>
        <v>18153.439706345885</v>
      </c>
      <c r="L19" s="14">
        <f t="shared" si="4"/>
        <v>0</v>
      </c>
      <c r="M19" s="14">
        <f>(J19*F19)-0.01</f>
        <v>18153.439706345885</v>
      </c>
    </row>
    <row r="20" spans="1:13" ht="26.25" customHeight="1" x14ac:dyDescent="0.2">
      <c r="A20" s="12" t="s">
        <v>40</v>
      </c>
      <c r="B20" s="12" t="s">
        <v>41</v>
      </c>
      <c r="C20" s="13" t="s">
        <v>31</v>
      </c>
      <c r="D20" s="14">
        <v>6</v>
      </c>
      <c r="E20" s="15">
        <f>[1]CPUs!I169</f>
        <v>905.00213229131214</v>
      </c>
      <c r="F20" s="15">
        <f>[1]CPUs!J214</f>
        <v>1118.8541361517491</v>
      </c>
      <c r="G20" s="15">
        <f t="shared" si="1"/>
        <v>6713.12</v>
      </c>
      <c r="H20" s="14">
        <v>6</v>
      </c>
      <c r="I20" s="14">
        <v>0</v>
      </c>
      <c r="J20" s="14">
        <f t="shared" si="2"/>
        <v>6</v>
      </c>
      <c r="K20" s="14">
        <f t="shared" si="3"/>
        <v>6713.1248169104947</v>
      </c>
      <c r="L20" s="14">
        <f t="shared" si="4"/>
        <v>0</v>
      </c>
      <c r="M20" s="14">
        <f t="shared" si="5"/>
        <v>6713.1248169104947</v>
      </c>
    </row>
    <row r="21" spans="1:13" ht="35.25" customHeight="1" x14ac:dyDescent="0.2">
      <c r="A21" s="12" t="s">
        <v>42</v>
      </c>
      <c r="B21" s="12" t="s">
        <v>43</v>
      </c>
      <c r="C21" s="13" t="s">
        <v>44</v>
      </c>
      <c r="D21" s="14">
        <v>275.08</v>
      </c>
      <c r="E21" s="14">
        <f>[1]CPUs!I217</f>
        <v>51.51</v>
      </c>
      <c r="F21" s="14">
        <f>[1]CPUs!J230</f>
        <v>63.68</v>
      </c>
      <c r="G21" s="14">
        <f t="shared" si="1"/>
        <v>17517.09</v>
      </c>
      <c r="H21" s="14">
        <v>0</v>
      </c>
      <c r="I21" s="14">
        <v>275.08</v>
      </c>
      <c r="J21" s="14">
        <f t="shared" si="2"/>
        <v>275.08</v>
      </c>
      <c r="K21" s="14">
        <f t="shared" si="3"/>
        <v>0</v>
      </c>
      <c r="L21" s="14">
        <f t="shared" si="4"/>
        <v>17517.094399999998</v>
      </c>
      <c r="M21" s="14">
        <f t="shared" si="5"/>
        <v>17517.094399999998</v>
      </c>
    </row>
    <row r="22" spans="1:13" x14ac:dyDescent="0.2">
      <c r="A22" s="12" t="s">
        <v>45</v>
      </c>
      <c r="B22" s="12" t="s">
        <v>46</v>
      </c>
      <c r="C22" s="13" t="s">
        <v>31</v>
      </c>
      <c r="D22" s="14">
        <v>40.5</v>
      </c>
      <c r="E22" s="14">
        <f>[1]CPUs!I233</f>
        <v>100.66</v>
      </c>
      <c r="F22" s="14">
        <f>[1]CPUs!J244</f>
        <v>124.44</v>
      </c>
      <c r="G22" s="14">
        <f t="shared" si="1"/>
        <v>5039.82</v>
      </c>
      <c r="H22" s="14">
        <v>40.5</v>
      </c>
      <c r="I22" s="14">
        <v>0</v>
      </c>
      <c r="J22" s="14">
        <f t="shared" si="2"/>
        <v>40.5</v>
      </c>
      <c r="K22" s="14">
        <f t="shared" si="3"/>
        <v>5039.82</v>
      </c>
      <c r="L22" s="14">
        <f t="shared" si="4"/>
        <v>0</v>
      </c>
      <c r="M22" s="14">
        <f t="shared" si="5"/>
        <v>5039.82</v>
      </c>
    </row>
    <row r="23" spans="1:13" ht="39" customHeight="1" x14ac:dyDescent="0.2">
      <c r="A23" s="12" t="s">
        <v>47</v>
      </c>
      <c r="B23" s="12" t="s">
        <v>48</v>
      </c>
      <c r="C23" s="13" t="s">
        <v>31</v>
      </c>
      <c r="D23" s="14">
        <v>1876.5</v>
      </c>
      <c r="E23" s="14">
        <f>[1]CPUs!I247</f>
        <v>0.32</v>
      </c>
      <c r="F23" s="14">
        <f>[1]CPUs!J253</f>
        <v>0.39</v>
      </c>
      <c r="G23" s="14">
        <f t="shared" si="1"/>
        <v>731.83</v>
      </c>
      <c r="H23" s="14">
        <v>1876.5</v>
      </c>
      <c r="I23" s="14">
        <v>0</v>
      </c>
      <c r="J23" s="14">
        <f t="shared" si="2"/>
        <v>1876.5</v>
      </c>
      <c r="K23" s="14">
        <f>(H23*F23)-0.01</f>
        <v>731.82500000000005</v>
      </c>
      <c r="L23" s="14">
        <f t="shared" si="4"/>
        <v>0</v>
      </c>
      <c r="M23" s="14">
        <f>(J23*F23)-0.01</f>
        <v>731.82500000000005</v>
      </c>
    </row>
    <row r="24" spans="1:13" ht="51.95" customHeight="1" x14ac:dyDescent="0.2">
      <c r="A24" s="12" t="s">
        <v>49</v>
      </c>
      <c r="B24" s="12" t="s">
        <v>50</v>
      </c>
      <c r="C24" s="13" t="s">
        <v>28</v>
      </c>
      <c r="D24" s="14">
        <v>1</v>
      </c>
      <c r="E24" s="14">
        <f>[1]CPUs!I256</f>
        <v>637.78</v>
      </c>
      <c r="F24" s="14">
        <f>[1]CPUs!J276</f>
        <v>788.48</v>
      </c>
      <c r="G24" s="14">
        <f t="shared" si="1"/>
        <v>788.48</v>
      </c>
      <c r="H24" s="14">
        <v>1</v>
      </c>
      <c r="I24" s="14">
        <v>0</v>
      </c>
      <c r="J24" s="14">
        <f t="shared" si="2"/>
        <v>1</v>
      </c>
      <c r="K24" s="14">
        <f t="shared" si="3"/>
        <v>788.48</v>
      </c>
      <c r="L24" s="14">
        <f t="shared" si="4"/>
        <v>0</v>
      </c>
      <c r="M24" s="14">
        <f t="shared" si="5"/>
        <v>788.48</v>
      </c>
    </row>
    <row r="25" spans="1:13" ht="24" customHeight="1" x14ac:dyDescent="0.2">
      <c r="A25" s="17" t="s">
        <v>51</v>
      </c>
      <c r="B25" s="17" t="s">
        <v>52</v>
      </c>
      <c r="C25" s="17"/>
      <c r="D25" s="21"/>
      <c r="E25" s="20"/>
      <c r="F25" s="20"/>
      <c r="G25" s="21">
        <v>6086.8799999999992</v>
      </c>
      <c r="H25" s="21"/>
      <c r="I25" s="20"/>
      <c r="J25" s="21"/>
      <c r="K25" s="21">
        <f>SUM(K26:K27)</f>
        <v>6086.8789999999999</v>
      </c>
      <c r="L25" s="21">
        <f>SUM(L26:L27)</f>
        <v>0</v>
      </c>
      <c r="M25" s="21">
        <f>SUM(M26:M27)</f>
        <v>6086.8789999999999</v>
      </c>
    </row>
    <row r="26" spans="1:13" ht="29.25" customHeight="1" x14ac:dyDescent="0.2">
      <c r="A26" s="12" t="s">
        <v>53</v>
      </c>
      <c r="B26" s="12" t="s">
        <v>54</v>
      </c>
      <c r="C26" s="13" t="s">
        <v>31</v>
      </c>
      <c r="D26" s="14">
        <v>255.8</v>
      </c>
      <c r="E26" s="14">
        <f>[1]CPUs!I279</f>
        <v>16.239999999999998</v>
      </c>
      <c r="F26" s="14">
        <f>[1]CPUs!J286</f>
        <v>20.07</v>
      </c>
      <c r="G26" s="14">
        <f>TRUNC(D26 * F26, 2)</f>
        <v>5133.8999999999996</v>
      </c>
      <c r="H26" s="14">
        <v>255.8</v>
      </c>
      <c r="I26" s="14">
        <v>0</v>
      </c>
      <c r="J26" s="14">
        <f>H26+I26</f>
        <v>255.8</v>
      </c>
      <c r="K26" s="14">
        <f>(H26*F26)-0.01</f>
        <v>5133.8959999999997</v>
      </c>
      <c r="L26" s="14">
        <f>I26*F26</f>
        <v>0</v>
      </c>
      <c r="M26" s="14">
        <f>(J26*F26)-0.01</f>
        <v>5133.8959999999997</v>
      </c>
    </row>
    <row r="27" spans="1:13" ht="29.25" customHeight="1" x14ac:dyDescent="0.2">
      <c r="A27" s="12" t="s">
        <v>55</v>
      </c>
      <c r="B27" s="12" t="s">
        <v>56</v>
      </c>
      <c r="C27" s="13" t="s">
        <v>57</v>
      </c>
      <c r="D27" s="14">
        <v>17.100000000000001</v>
      </c>
      <c r="E27" s="14">
        <f>[1]CPUs!I289</f>
        <v>45.08</v>
      </c>
      <c r="F27" s="14">
        <f>[1]CPUs!J293</f>
        <v>55.73</v>
      </c>
      <c r="G27" s="14">
        <f>TRUNC(D27 * F27, 2)</f>
        <v>952.98</v>
      </c>
      <c r="H27" s="14">
        <v>17.100000000000001</v>
      </c>
      <c r="I27" s="14">
        <v>0</v>
      </c>
      <c r="J27" s="14">
        <f>H27+I27</f>
        <v>17.100000000000001</v>
      </c>
      <c r="K27" s="14">
        <f>H27*F27</f>
        <v>952.98300000000006</v>
      </c>
      <c r="L27" s="14">
        <f>I27*F27</f>
        <v>0</v>
      </c>
      <c r="M27" s="14">
        <f>J27*F27</f>
        <v>952.98300000000006</v>
      </c>
    </row>
    <row r="28" spans="1:13" ht="24" customHeight="1" x14ac:dyDescent="0.2">
      <c r="A28" s="17" t="s">
        <v>58</v>
      </c>
      <c r="B28" s="17" t="s">
        <v>59</v>
      </c>
      <c r="C28" s="17"/>
      <c r="D28" s="21"/>
      <c r="E28" s="20"/>
      <c r="F28" s="20"/>
      <c r="G28" s="21">
        <v>1088750.83</v>
      </c>
      <c r="H28" s="21"/>
      <c r="I28" s="20"/>
      <c r="J28" s="21"/>
      <c r="K28" s="21">
        <f>K29+K34+K36</f>
        <v>492981.16560000001</v>
      </c>
      <c r="L28" s="21">
        <f>L29+L34+L36</f>
        <v>100504.70788799999</v>
      </c>
      <c r="M28" s="21">
        <f>M29+M34+M36</f>
        <v>593485.87348800001</v>
      </c>
    </row>
    <row r="29" spans="1:13" ht="24" customHeight="1" x14ac:dyDescent="0.2">
      <c r="A29" s="17" t="s">
        <v>60</v>
      </c>
      <c r="B29" s="17" t="s">
        <v>61</v>
      </c>
      <c r="C29" s="17"/>
      <c r="D29" s="21"/>
      <c r="E29" s="20"/>
      <c r="F29" s="20"/>
      <c r="G29" s="21">
        <v>123068.37</v>
      </c>
      <c r="H29" s="21"/>
      <c r="I29" s="20"/>
      <c r="J29" s="21"/>
      <c r="K29" s="21">
        <f>SUM(K30:K33)-0.01</f>
        <v>123068.36560000002</v>
      </c>
      <c r="L29" s="21">
        <f>SUM(L30:L33)</f>
        <v>0</v>
      </c>
      <c r="M29" s="21">
        <f>SUM(M30:M33)-0.01</f>
        <v>123068.36560000002</v>
      </c>
    </row>
    <row r="30" spans="1:13" ht="65.099999999999994" customHeight="1" x14ac:dyDescent="0.2">
      <c r="A30" s="12" t="s">
        <v>62</v>
      </c>
      <c r="B30" s="12" t="s">
        <v>63</v>
      </c>
      <c r="C30" s="13" t="s">
        <v>57</v>
      </c>
      <c r="D30" s="14">
        <v>150.12</v>
      </c>
      <c r="E30" s="14">
        <f>[1]CPUs!I296</f>
        <v>15.85</v>
      </c>
      <c r="F30" s="14">
        <f>[1]CPUs!J303</f>
        <v>19.59</v>
      </c>
      <c r="G30" s="14">
        <f>TRUNC(D30 * F30, 2)</f>
        <v>2940.85</v>
      </c>
      <c r="H30" s="14">
        <v>150.12</v>
      </c>
      <c r="I30" s="14">
        <v>0</v>
      </c>
      <c r="J30" s="14">
        <f>H30+I30</f>
        <v>150.12</v>
      </c>
      <c r="K30" s="14">
        <f>H30*F30</f>
        <v>2940.8508000000002</v>
      </c>
      <c r="L30" s="14">
        <f>I30*F30</f>
        <v>0</v>
      </c>
      <c r="M30" s="14">
        <f>J30*F30</f>
        <v>2940.8508000000002</v>
      </c>
    </row>
    <row r="31" spans="1:13" ht="65.099999999999994" customHeight="1" x14ac:dyDescent="0.2">
      <c r="A31" s="12" t="s">
        <v>64</v>
      </c>
      <c r="B31" s="12" t="s">
        <v>65</v>
      </c>
      <c r="C31" s="13" t="s">
        <v>57</v>
      </c>
      <c r="D31" s="14">
        <v>2843.85</v>
      </c>
      <c r="E31" s="14">
        <f>[1]CPUs!I306</f>
        <v>29.43</v>
      </c>
      <c r="F31" s="14">
        <f>[1]CPUs!J313</f>
        <v>36.380000000000003</v>
      </c>
      <c r="G31" s="14">
        <f>TRUNC(D31 * F31, 2)</f>
        <v>103459.26</v>
      </c>
      <c r="H31" s="14">
        <v>2843.85</v>
      </c>
      <c r="I31" s="14">
        <v>0</v>
      </c>
      <c r="J31" s="14">
        <f>H31+I31</f>
        <v>2843.85</v>
      </c>
      <c r="K31" s="14">
        <f>H31*F31</f>
        <v>103459.26300000001</v>
      </c>
      <c r="L31" s="14">
        <f>I31*F31</f>
        <v>0</v>
      </c>
      <c r="M31" s="14">
        <f>J31*F31</f>
        <v>103459.26300000001</v>
      </c>
    </row>
    <row r="32" spans="1:13" ht="39" customHeight="1" x14ac:dyDescent="0.2">
      <c r="A32" s="12" t="s">
        <v>66</v>
      </c>
      <c r="B32" s="12" t="s">
        <v>67</v>
      </c>
      <c r="C32" s="13" t="s">
        <v>68</v>
      </c>
      <c r="D32" s="14">
        <v>4587.6000000000004</v>
      </c>
      <c r="E32" s="14">
        <f>[1]CPUs!I316</f>
        <v>2.16</v>
      </c>
      <c r="F32" s="14">
        <f>[1]CPUs!J320</f>
        <v>2.67</v>
      </c>
      <c r="G32" s="14">
        <f>TRUNC(D32 * F32, 2)</f>
        <v>12248.89</v>
      </c>
      <c r="H32" s="14">
        <v>4587.6000000000004</v>
      </c>
      <c r="I32" s="14">
        <v>0</v>
      </c>
      <c r="J32" s="14">
        <f>H32+I32</f>
        <v>4587.6000000000004</v>
      </c>
      <c r="K32" s="14">
        <f>H32*F32</f>
        <v>12248.892</v>
      </c>
      <c r="L32" s="14">
        <f>I32*F32</f>
        <v>0</v>
      </c>
      <c r="M32" s="14">
        <f>J32*F32</f>
        <v>12248.892</v>
      </c>
    </row>
    <row r="33" spans="1:13" ht="51.95" customHeight="1" x14ac:dyDescent="0.2">
      <c r="A33" s="12" t="s">
        <v>69</v>
      </c>
      <c r="B33" s="12" t="s">
        <v>70</v>
      </c>
      <c r="C33" s="13" t="s">
        <v>57</v>
      </c>
      <c r="D33" s="14">
        <v>476.74</v>
      </c>
      <c r="E33" s="14">
        <f>[1]CPUs!I323</f>
        <v>7.5</v>
      </c>
      <c r="F33" s="14">
        <f>[1]CPUs!J329</f>
        <v>9.27</v>
      </c>
      <c r="G33" s="14">
        <f>TRUNC(D33 * F33, 2)</f>
        <v>4419.37</v>
      </c>
      <c r="H33" s="14">
        <v>476.74</v>
      </c>
      <c r="I33" s="14">
        <v>0</v>
      </c>
      <c r="J33" s="14">
        <f>H33+I33</f>
        <v>476.74</v>
      </c>
      <c r="K33" s="14">
        <f>(H33*F33)-0.01</f>
        <v>4419.3697999999995</v>
      </c>
      <c r="L33" s="14">
        <f>(I33*F33)</f>
        <v>0</v>
      </c>
      <c r="M33" s="14">
        <f>(J33*F33)-0.01</f>
        <v>4419.3697999999995</v>
      </c>
    </row>
    <row r="34" spans="1:13" ht="24" customHeight="1" x14ac:dyDescent="0.2">
      <c r="A34" s="17" t="s">
        <v>71</v>
      </c>
      <c r="B34" s="17" t="s">
        <v>72</v>
      </c>
      <c r="C34" s="17"/>
      <c r="D34" s="21"/>
      <c r="E34" s="20"/>
      <c r="F34" s="20"/>
      <c r="G34" s="21">
        <v>380835.08999999997</v>
      </c>
      <c r="H34" s="21"/>
      <c r="I34" s="20"/>
      <c r="J34" s="21"/>
      <c r="K34" s="21">
        <f>SUM(K35:K35)</f>
        <v>369912.8</v>
      </c>
      <c r="L34" s="21">
        <f>SUM(L35:L35)</f>
        <v>0</v>
      </c>
      <c r="M34" s="21">
        <f>SUM(M35:M35)</f>
        <v>369912.8</v>
      </c>
    </row>
    <row r="35" spans="1:13" ht="51.95" customHeight="1" x14ac:dyDescent="0.2">
      <c r="A35" s="12" t="s">
        <v>73</v>
      </c>
      <c r="B35" s="12" t="s">
        <v>74</v>
      </c>
      <c r="C35" s="13" t="s">
        <v>44</v>
      </c>
      <c r="D35" s="14">
        <v>3385</v>
      </c>
      <c r="E35" s="14">
        <f>[1]CPUs!I332</f>
        <v>88.4</v>
      </c>
      <c r="F35" s="14">
        <f>[1]CPUs!J344</f>
        <v>109.28</v>
      </c>
      <c r="G35" s="14">
        <f>TRUNC(D35 * F35, 2)</f>
        <v>369912.8</v>
      </c>
      <c r="H35" s="14">
        <v>3385</v>
      </c>
      <c r="I35" s="14">
        <v>0</v>
      </c>
      <c r="J35" s="14">
        <f>H35+I35</f>
        <v>3385</v>
      </c>
      <c r="K35" s="14">
        <f>H35*F35</f>
        <v>369912.8</v>
      </c>
      <c r="L35" s="14">
        <f>I35*F35</f>
        <v>0</v>
      </c>
      <c r="M35" s="14">
        <f>J35*F35</f>
        <v>369912.8</v>
      </c>
    </row>
    <row r="36" spans="1:13" ht="24" customHeight="1" x14ac:dyDescent="0.2">
      <c r="A36" s="17" t="s">
        <v>76</v>
      </c>
      <c r="B36" s="17" t="s">
        <v>77</v>
      </c>
      <c r="C36" s="17"/>
      <c r="D36" s="21"/>
      <c r="E36" s="20"/>
      <c r="F36" s="20"/>
      <c r="G36" s="21">
        <v>584847.37</v>
      </c>
      <c r="H36" s="21"/>
      <c r="I36" s="20"/>
      <c r="J36" s="21"/>
      <c r="K36" s="21">
        <f>K37</f>
        <v>0</v>
      </c>
      <c r="L36" s="21">
        <f t="shared" ref="L36:M36" si="6">L37</f>
        <v>100504.70788799999</v>
      </c>
      <c r="M36" s="21">
        <f t="shared" si="6"/>
        <v>100504.70788799999</v>
      </c>
    </row>
    <row r="37" spans="1:13" ht="24" customHeight="1" x14ac:dyDescent="0.2">
      <c r="A37" s="17" t="s">
        <v>78</v>
      </c>
      <c r="B37" s="17" t="s">
        <v>79</v>
      </c>
      <c r="C37" s="17"/>
      <c r="D37" s="21"/>
      <c r="E37" s="20"/>
      <c r="F37" s="20"/>
      <c r="G37" s="21">
        <v>341800.61</v>
      </c>
      <c r="H37" s="21"/>
      <c r="I37" s="20"/>
      <c r="J37" s="21"/>
      <c r="K37" s="21">
        <f t="shared" ref="K37:L37" si="7">SUM(K38:K39)</f>
        <v>0</v>
      </c>
      <c r="L37" s="21">
        <f t="shared" si="7"/>
        <v>100504.70788799999</v>
      </c>
      <c r="M37" s="21">
        <f>SUM(M38:M39)</f>
        <v>100504.70788799999</v>
      </c>
    </row>
    <row r="38" spans="1:13" ht="51.95" customHeight="1" x14ac:dyDescent="0.2">
      <c r="A38" s="12" t="s">
        <v>80</v>
      </c>
      <c r="B38" s="12" t="s">
        <v>81</v>
      </c>
      <c r="C38" s="13" t="s">
        <v>44</v>
      </c>
      <c r="D38" s="14">
        <v>2122.13</v>
      </c>
      <c r="E38" s="14">
        <f>[1]CPUs!I365</f>
        <v>127.94</v>
      </c>
      <c r="F38" s="14">
        <f>[1]CPUs!J377</f>
        <v>158.16999999999999</v>
      </c>
      <c r="G38" s="14">
        <f>TRUNC(D38 * F38, 2)</f>
        <v>335657.3</v>
      </c>
      <c r="H38" s="14">
        <v>0</v>
      </c>
      <c r="I38" s="14">
        <f>'memória de cálculo'!F41</f>
        <v>624</v>
      </c>
      <c r="J38" s="14">
        <f>H38+I38</f>
        <v>624</v>
      </c>
      <c r="K38" s="14">
        <f>H38*F38</f>
        <v>0</v>
      </c>
      <c r="L38" s="14">
        <f>I38*F38</f>
        <v>98698.079999999987</v>
      </c>
      <c r="M38" s="14">
        <f>J38*F38</f>
        <v>98698.079999999987</v>
      </c>
    </row>
    <row r="39" spans="1:13" ht="30.95" customHeight="1" x14ac:dyDescent="0.2">
      <c r="A39" s="12" t="s">
        <v>82</v>
      </c>
      <c r="B39" s="12" t="s">
        <v>83</v>
      </c>
      <c r="C39" s="13" t="s">
        <v>57</v>
      </c>
      <c r="D39" s="14">
        <v>149.91</v>
      </c>
      <c r="E39" s="14">
        <f>[1]CPUs!I380</f>
        <v>33.15</v>
      </c>
      <c r="F39" s="14">
        <f>[1]CPUs!J387</f>
        <v>40.98</v>
      </c>
      <c r="G39" s="14">
        <f>TRUNC(D39 * F39, 2)</f>
        <v>6143.31</v>
      </c>
      <c r="H39" s="14">
        <v>0</v>
      </c>
      <c r="I39" s="14">
        <f>'memória de cálculo'!F51</f>
        <v>44.085599999999999</v>
      </c>
      <c r="J39" s="14">
        <f>H39+I39</f>
        <v>44.085599999999999</v>
      </c>
      <c r="K39" s="14">
        <f>H39*F39</f>
        <v>0</v>
      </c>
      <c r="L39" s="14">
        <f>I39*F39</f>
        <v>1806.6278879999998</v>
      </c>
      <c r="M39" s="14">
        <f>J39*F39</f>
        <v>1806.6278879999998</v>
      </c>
    </row>
    <row r="40" spans="1:13" ht="24" customHeight="1" x14ac:dyDescent="0.2">
      <c r="A40" s="17" t="s">
        <v>84</v>
      </c>
      <c r="B40" s="17" t="s">
        <v>85</v>
      </c>
      <c r="C40" s="17"/>
      <c r="D40" s="21"/>
      <c r="E40" s="20"/>
      <c r="F40" s="20"/>
      <c r="G40" s="21">
        <v>8489090.3800000008</v>
      </c>
      <c r="H40" s="21"/>
      <c r="I40" s="20"/>
      <c r="J40" s="21"/>
      <c r="K40" s="21">
        <f>SUM(K41:K41)</f>
        <v>3202603.0183260143</v>
      </c>
      <c r="L40" s="21">
        <f>SUM(L41:L41)</f>
        <v>0</v>
      </c>
      <c r="M40" s="21">
        <f>SUM(M41:M41)</f>
        <v>3202603.0183260143</v>
      </c>
    </row>
    <row r="41" spans="1:13" ht="48" customHeight="1" x14ac:dyDescent="0.2">
      <c r="A41" s="12" t="s">
        <v>86</v>
      </c>
      <c r="B41" s="12" t="s">
        <v>87</v>
      </c>
      <c r="C41" s="13" t="s">
        <v>75</v>
      </c>
      <c r="D41" s="14">
        <v>207806.207819</v>
      </c>
      <c r="E41" s="14">
        <f>[1]CPUs!I537</f>
        <v>28.331400477099997</v>
      </c>
      <c r="F41" s="14">
        <f>[1]CPUs!J544</f>
        <v>35.026110409838729</v>
      </c>
      <c r="G41" s="14">
        <f>TRUNC(D41 * F41, 2)</f>
        <v>7278643.1699999999</v>
      </c>
      <c r="H41" s="14">
        <v>91434.732000000004</v>
      </c>
      <c r="I41" s="14">
        <v>0</v>
      </c>
      <c r="J41" s="14">
        <f>H41+I41</f>
        <v>91434.732000000004</v>
      </c>
      <c r="K41" s="14">
        <f>H41*F41</f>
        <v>3202603.0183260143</v>
      </c>
      <c r="L41" s="14">
        <f>I41*F41</f>
        <v>0</v>
      </c>
      <c r="M41" s="14">
        <f>J41*F41</f>
        <v>3202603.0183260143</v>
      </c>
    </row>
    <row r="42" spans="1:13" ht="26.1" customHeight="1" x14ac:dyDescent="0.2">
      <c r="A42" s="17" t="s">
        <v>88</v>
      </c>
      <c r="B42" s="17" t="s">
        <v>89</v>
      </c>
      <c r="C42" s="17"/>
      <c r="D42" s="21"/>
      <c r="E42" s="20"/>
      <c r="F42" s="20"/>
      <c r="G42" s="21">
        <v>383330.92000000004</v>
      </c>
      <c r="H42" s="21"/>
      <c r="I42" s="20"/>
      <c r="J42" s="21"/>
      <c r="K42" s="21">
        <f>K43</f>
        <v>44011.733500000002</v>
      </c>
      <c r="L42" s="21">
        <f>L43</f>
        <v>30958.400000000001</v>
      </c>
      <c r="M42" s="21">
        <f>M43</f>
        <v>74970.133500000011</v>
      </c>
    </row>
    <row r="43" spans="1:13" ht="24" customHeight="1" x14ac:dyDescent="0.2">
      <c r="A43" s="17" t="s">
        <v>90</v>
      </c>
      <c r="B43" s="17" t="s">
        <v>91</v>
      </c>
      <c r="C43" s="17"/>
      <c r="D43" s="21"/>
      <c r="E43" s="20"/>
      <c r="F43" s="20"/>
      <c r="G43" s="21">
        <v>80083.34</v>
      </c>
      <c r="H43" s="21"/>
      <c r="I43" s="20"/>
      <c r="J43" s="21"/>
      <c r="K43" s="21">
        <f>SUM(K44:K52)</f>
        <v>44011.733500000002</v>
      </c>
      <c r="L43" s="21">
        <f>SUM(L44:L52)</f>
        <v>30958.400000000001</v>
      </c>
      <c r="M43" s="21">
        <f>SUM(M44:M52)</f>
        <v>74970.133500000011</v>
      </c>
    </row>
    <row r="44" spans="1:13" ht="26.1" customHeight="1" x14ac:dyDescent="0.2">
      <c r="A44" s="12" t="s">
        <v>92</v>
      </c>
      <c r="B44" s="12" t="s">
        <v>93</v>
      </c>
      <c r="C44" s="13" t="s">
        <v>28</v>
      </c>
      <c r="D44" s="14">
        <v>12</v>
      </c>
      <c r="E44" s="14">
        <f>[1]CPUs!I3272</f>
        <v>227.81</v>
      </c>
      <c r="F44" s="14">
        <f>[1]CPUs!J3278</f>
        <v>281.64</v>
      </c>
      <c r="G44" s="14">
        <f t="shared" ref="G44:G52" si="8">TRUNC(D44 * F44, 2)</f>
        <v>3379.68</v>
      </c>
      <c r="H44" s="14">
        <v>12</v>
      </c>
      <c r="I44" s="14">
        <v>0</v>
      </c>
      <c r="J44" s="14">
        <f t="shared" ref="J44:J52" si="9">H44+I44</f>
        <v>12</v>
      </c>
      <c r="K44" s="14">
        <f t="shared" ref="K44:K52" si="10">H44*F44</f>
        <v>3379.68</v>
      </c>
      <c r="L44" s="14">
        <f t="shared" ref="L44:L52" si="11">I44*F44</f>
        <v>0</v>
      </c>
      <c r="M44" s="14">
        <f t="shared" ref="M44:M52" si="12">J44*F44</f>
        <v>3379.68</v>
      </c>
    </row>
    <row r="45" spans="1:13" ht="39" customHeight="1" x14ac:dyDescent="0.2">
      <c r="A45" s="12" t="s">
        <v>94</v>
      </c>
      <c r="B45" s="12" t="s">
        <v>95</v>
      </c>
      <c r="C45" s="13" t="s">
        <v>28</v>
      </c>
      <c r="D45" s="14">
        <v>9</v>
      </c>
      <c r="E45" s="14">
        <f>[1]CPUs!I3281</f>
        <v>93.64</v>
      </c>
      <c r="F45" s="14">
        <f>[1]CPUs!J3285</f>
        <v>115.76</v>
      </c>
      <c r="G45" s="14">
        <f t="shared" si="8"/>
        <v>1041.8399999999999</v>
      </c>
      <c r="H45" s="14">
        <v>9</v>
      </c>
      <c r="I45" s="14">
        <v>0</v>
      </c>
      <c r="J45" s="14">
        <f t="shared" si="9"/>
        <v>9</v>
      </c>
      <c r="K45" s="14">
        <f t="shared" si="10"/>
        <v>1041.8400000000001</v>
      </c>
      <c r="L45" s="14">
        <f t="shared" si="11"/>
        <v>0</v>
      </c>
      <c r="M45" s="14">
        <f t="shared" si="12"/>
        <v>1041.8400000000001</v>
      </c>
    </row>
    <row r="46" spans="1:13" ht="39" customHeight="1" x14ac:dyDescent="0.2">
      <c r="A46" s="12" t="s">
        <v>96</v>
      </c>
      <c r="B46" s="12" t="s">
        <v>97</v>
      </c>
      <c r="C46" s="13" t="s">
        <v>28</v>
      </c>
      <c r="D46" s="14">
        <v>21</v>
      </c>
      <c r="E46" s="14">
        <f>[1]CPUs!I3288</f>
        <v>144.41999999999999</v>
      </c>
      <c r="F46" s="14">
        <f>[1]CPUs!J3294</f>
        <v>178.54</v>
      </c>
      <c r="G46" s="14">
        <f t="shared" si="8"/>
        <v>3749.34</v>
      </c>
      <c r="H46" s="14">
        <v>21</v>
      </c>
      <c r="I46" s="14">
        <v>0</v>
      </c>
      <c r="J46" s="14">
        <f t="shared" si="9"/>
        <v>21</v>
      </c>
      <c r="K46" s="14">
        <f t="shared" si="10"/>
        <v>3749.3399999999997</v>
      </c>
      <c r="L46" s="14">
        <f t="shared" si="11"/>
        <v>0</v>
      </c>
      <c r="M46" s="14">
        <f t="shared" si="12"/>
        <v>3749.3399999999997</v>
      </c>
    </row>
    <row r="47" spans="1:13" ht="24" customHeight="1" x14ac:dyDescent="0.2">
      <c r="A47" s="12" t="s">
        <v>98</v>
      </c>
      <c r="B47" s="12" t="s">
        <v>99</v>
      </c>
      <c r="C47" s="13" t="s">
        <v>31</v>
      </c>
      <c r="D47" s="14">
        <v>375</v>
      </c>
      <c r="E47" s="14">
        <f>[1]CPUs!I3297</f>
        <v>1.62</v>
      </c>
      <c r="F47" s="14">
        <f>[1]CPUs!J3301</f>
        <v>2</v>
      </c>
      <c r="G47" s="14">
        <f t="shared" si="8"/>
        <v>750</v>
      </c>
      <c r="H47" s="14">
        <v>375.0025</v>
      </c>
      <c r="I47" s="14">
        <v>0</v>
      </c>
      <c r="J47" s="14">
        <f t="shared" si="9"/>
        <v>375.0025</v>
      </c>
      <c r="K47" s="14">
        <f>(H47*F47)-0.01</f>
        <v>749.995</v>
      </c>
      <c r="L47" s="14">
        <f t="shared" si="11"/>
        <v>0</v>
      </c>
      <c r="M47" s="14">
        <f>(J47*F47)-0.01</f>
        <v>749.995</v>
      </c>
    </row>
    <row r="48" spans="1:13" ht="65.099999999999994" customHeight="1" x14ac:dyDescent="0.2">
      <c r="A48" s="12" t="s">
        <v>100</v>
      </c>
      <c r="B48" s="12" t="s">
        <v>101</v>
      </c>
      <c r="C48" s="13" t="s">
        <v>102</v>
      </c>
      <c r="D48" s="14">
        <v>220</v>
      </c>
      <c r="E48" s="14">
        <f>[1]CPUs!I3304</f>
        <v>113.83</v>
      </c>
      <c r="F48" s="14">
        <f>[1]CPUs!J3311</f>
        <v>140.72</v>
      </c>
      <c r="G48" s="14">
        <f t="shared" si="8"/>
        <v>30958.400000000001</v>
      </c>
      <c r="H48" s="14">
        <v>0</v>
      </c>
      <c r="I48" s="14">
        <v>220</v>
      </c>
      <c r="J48" s="14">
        <f t="shared" si="9"/>
        <v>220</v>
      </c>
      <c r="K48" s="14">
        <f t="shared" si="10"/>
        <v>0</v>
      </c>
      <c r="L48" s="14">
        <f t="shared" si="11"/>
        <v>30958.400000000001</v>
      </c>
      <c r="M48" s="14">
        <f t="shared" si="12"/>
        <v>30958.400000000001</v>
      </c>
    </row>
    <row r="49" spans="1:13" ht="26.1" customHeight="1" x14ac:dyDescent="0.2">
      <c r="A49" s="12" t="s">
        <v>103</v>
      </c>
      <c r="B49" s="12" t="s">
        <v>104</v>
      </c>
      <c r="C49" s="13" t="s">
        <v>57</v>
      </c>
      <c r="D49" s="14">
        <v>25.3</v>
      </c>
      <c r="E49" s="14">
        <f>[1]CPUs!I3314</f>
        <v>490.52</v>
      </c>
      <c r="F49" s="14">
        <f>[1]CPUs!J3319</f>
        <v>606.41999999999996</v>
      </c>
      <c r="G49" s="14">
        <f t="shared" si="8"/>
        <v>15342.42</v>
      </c>
      <c r="H49" s="14">
        <v>25.3</v>
      </c>
      <c r="I49" s="14">
        <v>0</v>
      </c>
      <c r="J49" s="14">
        <f t="shared" si="9"/>
        <v>25.3</v>
      </c>
      <c r="K49" s="14">
        <f>(H49*F49)-0.01</f>
        <v>15342.415999999999</v>
      </c>
      <c r="L49" s="14">
        <f t="shared" si="11"/>
        <v>0</v>
      </c>
      <c r="M49" s="14">
        <f>(J49*F49)-0.01</f>
        <v>15342.415999999999</v>
      </c>
    </row>
    <row r="50" spans="1:13" ht="26.1" customHeight="1" x14ac:dyDescent="0.2">
      <c r="A50" s="12" t="s">
        <v>105</v>
      </c>
      <c r="B50" s="12" t="s">
        <v>106</v>
      </c>
      <c r="C50" s="13" t="s">
        <v>31</v>
      </c>
      <c r="D50" s="14">
        <v>152.88999999999999</v>
      </c>
      <c r="E50" s="14">
        <f>[1]CPUs!I3331</f>
        <v>2.63</v>
      </c>
      <c r="F50" s="14">
        <f>[1]CPUs!J3335</f>
        <v>3.25</v>
      </c>
      <c r="G50" s="14">
        <f t="shared" si="8"/>
        <v>496.89</v>
      </c>
      <c r="H50" s="14">
        <v>152.88999999999999</v>
      </c>
      <c r="I50" s="14">
        <v>0</v>
      </c>
      <c r="J50" s="14">
        <f t="shared" si="9"/>
        <v>152.88999999999999</v>
      </c>
      <c r="K50" s="14">
        <f t="shared" si="10"/>
        <v>496.89249999999993</v>
      </c>
      <c r="L50" s="14">
        <f t="shared" si="11"/>
        <v>0</v>
      </c>
      <c r="M50" s="14">
        <f t="shared" si="12"/>
        <v>496.89249999999993</v>
      </c>
    </row>
    <row r="51" spans="1:13" ht="26.1" customHeight="1" x14ac:dyDescent="0.2">
      <c r="A51" s="12" t="s">
        <v>107</v>
      </c>
      <c r="B51" s="12" t="s">
        <v>108</v>
      </c>
      <c r="C51" s="13" t="s">
        <v>31</v>
      </c>
      <c r="D51" s="14">
        <v>15</v>
      </c>
      <c r="E51" s="14">
        <f>[1]CPUs!I3338</f>
        <v>7.34</v>
      </c>
      <c r="F51" s="14">
        <f>[1]CPUs!J3342</f>
        <v>9.07</v>
      </c>
      <c r="G51" s="14">
        <f t="shared" si="8"/>
        <v>136.05000000000001</v>
      </c>
      <c r="H51" s="14">
        <v>15</v>
      </c>
      <c r="I51" s="14">
        <v>0</v>
      </c>
      <c r="J51" s="14">
        <f t="shared" si="9"/>
        <v>15</v>
      </c>
      <c r="K51" s="14">
        <f t="shared" si="10"/>
        <v>136.05000000000001</v>
      </c>
      <c r="L51" s="14">
        <f t="shared" si="11"/>
        <v>0</v>
      </c>
      <c r="M51" s="14">
        <f t="shared" si="12"/>
        <v>136.05000000000001</v>
      </c>
    </row>
    <row r="52" spans="1:13" ht="26.1" customHeight="1" x14ac:dyDescent="0.2">
      <c r="A52" s="12" t="s">
        <v>109</v>
      </c>
      <c r="B52" s="12" t="s">
        <v>110</v>
      </c>
      <c r="C52" s="13" t="s">
        <v>57</v>
      </c>
      <c r="D52" s="14">
        <v>182.4</v>
      </c>
      <c r="E52" s="14">
        <f>[1]CPUs!I3345</f>
        <v>84.77</v>
      </c>
      <c r="F52" s="14">
        <f>[1]CPUs!J3349</f>
        <v>104.8</v>
      </c>
      <c r="G52" s="14">
        <f t="shared" si="8"/>
        <v>19115.52</v>
      </c>
      <c r="H52" s="14">
        <v>182.4</v>
      </c>
      <c r="I52" s="14">
        <v>0</v>
      </c>
      <c r="J52" s="14">
        <f t="shared" si="9"/>
        <v>182.4</v>
      </c>
      <c r="K52" s="14">
        <f t="shared" si="10"/>
        <v>19115.52</v>
      </c>
      <c r="L52" s="14">
        <f t="shared" si="11"/>
        <v>0</v>
      </c>
      <c r="M52" s="14">
        <f t="shared" si="12"/>
        <v>19115.52</v>
      </c>
    </row>
    <row r="53" spans="1:13" ht="20.25" customHeight="1" x14ac:dyDescent="0.2">
      <c r="A53" s="63" t="s">
        <v>20</v>
      </c>
      <c r="B53" s="63"/>
      <c r="C53" s="63"/>
      <c r="D53" s="63"/>
      <c r="E53" s="63"/>
      <c r="F53" s="63"/>
      <c r="G53" s="22">
        <v>19889930.050000001</v>
      </c>
      <c r="H53" s="23"/>
      <c r="I53" s="23"/>
      <c r="J53" s="23"/>
      <c r="K53" s="22">
        <f>(K13+K17+K25+K28+K40+K42)+0.02</f>
        <v>3979422.9043669254</v>
      </c>
      <c r="L53" s="22">
        <f t="shared" ref="L53:M53" si="13">(L13+L17+L25+L28+L40+L42)</f>
        <v>209751.62228799998</v>
      </c>
      <c r="M53" s="22">
        <f>(M13+M17+M25+M28+M40+M42)+0.03</f>
        <v>4189174.536654925</v>
      </c>
    </row>
    <row r="54" spans="1:13" ht="26.25" customHeight="1" x14ac:dyDescent="0.2">
      <c r="A54" s="24"/>
      <c r="B54" s="25"/>
      <c r="C54" s="24"/>
      <c r="D54" s="64"/>
      <c r="E54" s="65"/>
      <c r="F54" s="66"/>
      <c r="G54" s="65"/>
      <c r="H54" s="26"/>
      <c r="I54" s="24"/>
      <c r="J54" s="24"/>
      <c r="K54" s="26"/>
      <c r="L54" s="24"/>
      <c r="M54" s="24"/>
    </row>
    <row r="55" spans="1:13" x14ac:dyDescent="0.2">
      <c r="A55" s="24"/>
      <c r="B55" s="24"/>
      <c r="C55" s="24"/>
      <c r="D55" s="24"/>
      <c r="E55" s="24"/>
      <c r="F55" s="24"/>
      <c r="G55" s="24"/>
      <c r="H55" s="24"/>
      <c r="I55" s="24"/>
      <c r="J55" s="24"/>
      <c r="K55" s="24"/>
      <c r="L55" s="24"/>
      <c r="M55" s="24"/>
    </row>
    <row r="56" spans="1:13" x14ac:dyDescent="0.2">
      <c r="A56" s="67"/>
      <c r="B56" s="68"/>
      <c r="C56" s="68"/>
      <c r="D56" s="68"/>
      <c r="E56" s="68"/>
      <c r="F56" s="68"/>
      <c r="G56" s="68"/>
      <c r="H56" s="27"/>
      <c r="I56" s="27"/>
      <c r="J56" s="27"/>
      <c r="K56" s="27"/>
      <c r="L56" s="27"/>
      <c r="M56" s="27"/>
    </row>
    <row r="57" spans="1:13" x14ac:dyDescent="0.2">
      <c r="A57" s="27"/>
      <c r="B57" s="27"/>
      <c r="C57" s="27"/>
      <c r="D57" s="27"/>
      <c r="E57" s="27"/>
      <c r="F57" s="27"/>
      <c r="G57" s="27"/>
      <c r="H57" s="27"/>
      <c r="I57" s="27"/>
      <c r="J57" s="27"/>
      <c r="K57" s="27"/>
      <c r="L57" s="27"/>
      <c r="M57" s="27"/>
    </row>
  </sheetData>
  <mergeCells count="33">
    <mergeCell ref="A5:G5"/>
    <mergeCell ref="H5:J5"/>
    <mergeCell ref="K5:M5"/>
    <mergeCell ref="A1:A2"/>
    <mergeCell ref="C1:D1"/>
    <mergeCell ref="E1:F1"/>
    <mergeCell ref="C2:D2"/>
    <mergeCell ref="E2:F2"/>
    <mergeCell ref="A3:G3"/>
    <mergeCell ref="H3:J3"/>
    <mergeCell ref="K3:M3"/>
    <mergeCell ref="A4:G4"/>
    <mergeCell ref="H4:J4"/>
    <mergeCell ref="K4:M4"/>
    <mergeCell ref="A6:G6"/>
    <mergeCell ref="H6:J6"/>
    <mergeCell ref="K6:M6"/>
    <mergeCell ref="A7:G7"/>
    <mergeCell ref="H7:J7"/>
    <mergeCell ref="K7:M7"/>
    <mergeCell ref="H8:M8"/>
    <mergeCell ref="A9:M9"/>
    <mergeCell ref="A11:A12"/>
    <mergeCell ref="B11:B12"/>
    <mergeCell ref="C11:C12"/>
    <mergeCell ref="D11:G11"/>
    <mergeCell ref="H11:J11"/>
    <mergeCell ref="K11:M11"/>
    <mergeCell ref="A53:F53"/>
    <mergeCell ref="D54:E54"/>
    <mergeCell ref="F54:G54"/>
    <mergeCell ref="A56:G56"/>
    <mergeCell ref="A8:G8"/>
  </mergeCells>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00F0-3210-4581-BF9C-C8766CFB1B60}">
  <dimension ref="A1:F63"/>
  <sheetViews>
    <sheetView view="pageBreakPreview" topLeftCell="A37" zoomScale="90" zoomScaleNormal="95" zoomScaleSheetLayoutView="90" workbookViewId="0">
      <selection activeCell="F53" sqref="F53"/>
    </sheetView>
  </sheetViews>
  <sheetFormatPr defaultRowHeight="12.75" x14ac:dyDescent="0.2"/>
  <cols>
    <col min="1" max="1" width="14.625" style="33" customWidth="1"/>
    <col min="2" max="2" width="15.625" style="33" customWidth="1"/>
    <col min="3" max="3" width="16.625" style="33" customWidth="1"/>
    <col min="4" max="4" width="14.75" style="33" customWidth="1"/>
    <col min="5" max="5" width="16" style="33" customWidth="1"/>
    <col min="6" max="6" width="15.375" style="40" customWidth="1"/>
    <col min="7" max="16384" width="9" style="31"/>
  </cols>
  <sheetData>
    <row r="1" spans="1:6" x14ac:dyDescent="0.2">
      <c r="A1" s="28"/>
      <c r="B1" s="29"/>
      <c r="C1" s="29"/>
      <c r="D1" s="29"/>
      <c r="E1" s="29"/>
      <c r="F1" s="30"/>
    </row>
    <row r="2" spans="1:6" x14ac:dyDescent="0.2">
      <c r="A2" s="32"/>
      <c r="F2" s="34"/>
    </row>
    <row r="3" spans="1:6" x14ac:dyDescent="0.2">
      <c r="A3" s="32"/>
      <c r="F3" s="34"/>
    </row>
    <row r="4" spans="1:6" x14ac:dyDescent="0.2">
      <c r="A4" s="32"/>
      <c r="F4" s="34"/>
    </row>
    <row r="5" spans="1:6" x14ac:dyDescent="0.2">
      <c r="A5" s="35"/>
      <c r="B5" s="36"/>
      <c r="C5" s="37"/>
      <c r="D5" s="37"/>
      <c r="E5" s="37"/>
      <c r="F5" s="38"/>
    </row>
    <row r="6" spans="1:6" x14ac:dyDescent="0.2">
      <c r="A6" s="35" t="s">
        <v>111</v>
      </c>
      <c r="B6" s="36"/>
      <c r="C6" s="37"/>
      <c r="D6" s="37"/>
      <c r="E6" s="37"/>
      <c r="F6" s="38"/>
    </row>
    <row r="7" spans="1:6" x14ac:dyDescent="0.2">
      <c r="A7" s="35" t="s">
        <v>2</v>
      </c>
      <c r="B7" s="36"/>
      <c r="C7" s="37"/>
      <c r="D7" s="37"/>
      <c r="E7" s="37"/>
      <c r="F7" s="38"/>
    </row>
    <row r="8" spans="1:6" x14ac:dyDescent="0.2">
      <c r="A8" s="35" t="s">
        <v>8</v>
      </c>
      <c r="B8" s="36"/>
      <c r="C8" s="37"/>
      <c r="D8" s="37"/>
      <c r="E8" s="37"/>
      <c r="F8" s="38"/>
    </row>
    <row r="9" spans="1:6" x14ac:dyDescent="0.2">
      <c r="A9" s="35" t="s">
        <v>125</v>
      </c>
      <c r="B9" s="36"/>
      <c r="C9" s="37"/>
      <c r="D9" s="37"/>
      <c r="E9" s="37"/>
      <c r="F9" s="38"/>
    </row>
    <row r="10" spans="1:6" ht="13.5" thickBot="1" x14ac:dyDescent="0.25">
      <c r="A10" s="39"/>
      <c r="B10" s="40"/>
      <c r="C10" s="40"/>
      <c r="D10" s="40"/>
      <c r="E10" s="40"/>
      <c r="F10" s="34"/>
    </row>
    <row r="11" spans="1:6" s="41" customFormat="1" ht="21" customHeight="1" thickBot="1" x14ac:dyDescent="0.25">
      <c r="A11" s="115" t="s">
        <v>126</v>
      </c>
      <c r="B11" s="116"/>
      <c r="C11" s="116"/>
      <c r="D11" s="116"/>
      <c r="E11" s="116"/>
      <c r="F11" s="117"/>
    </row>
    <row r="12" spans="1:6" x14ac:dyDescent="0.2">
      <c r="A12" s="32"/>
      <c r="F12" s="34"/>
    </row>
    <row r="13" spans="1:6" ht="17.25" customHeight="1" x14ac:dyDescent="0.2">
      <c r="A13" s="42" t="s">
        <v>114</v>
      </c>
      <c r="B13" s="110" t="s">
        <v>115</v>
      </c>
      <c r="C13" s="110"/>
      <c r="D13" s="110"/>
      <c r="E13" s="110"/>
      <c r="F13" s="110"/>
    </row>
    <row r="14" spans="1:6" s="41" customFormat="1" ht="18.75" customHeight="1" x14ac:dyDescent="0.2">
      <c r="A14" s="43" t="s">
        <v>116</v>
      </c>
      <c r="B14" s="102" t="s">
        <v>117</v>
      </c>
      <c r="C14" s="102"/>
      <c r="D14" s="102"/>
      <c r="E14" s="102"/>
      <c r="F14" s="102"/>
    </row>
    <row r="15" spans="1:6" ht="14.25" customHeight="1" x14ac:dyDescent="0.2">
      <c r="A15" s="103" t="s">
        <v>118</v>
      </c>
      <c r="B15" s="104"/>
      <c r="C15" s="104"/>
      <c r="D15" s="104"/>
      <c r="E15" s="104"/>
      <c r="F15" s="54">
        <f>(24*8)+(8*8)+(6*24)</f>
        <v>400</v>
      </c>
    </row>
    <row r="16" spans="1:6" ht="14.25" customHeight="1" x14ac:dyDescent="0.2">
      <c r="A16" s="98" t="s">
        <v>119</v>
      </c>
      <c r="B16" s="99"/>
      <c r="C16" s="99"/>
      <c r="D16" s="99"/>
      <c r="E16" s="99"/>
      <c r="F16" s="51">
        <f>(8.8*8)</f>
        <v>70.400000000000006</v>
      </c>
    </row>
    <row r="17" spans="1:6" ht="14.25" customHeight="1" x14ac:dyDescent="0.2">
      <c r="A17" s="98" t="s">
        <v>120</v>
      </c>
      <c r="B17" s="99"/>
      <c r="C17" s="99"/>
      <c r="D17" s="99"/>
      <c r="E17" s="99"/>
      <c r="F17" s="51">
        <f>F16+F15</f>
        <v>470.4</v>
      </c>
    </row>
    <row r="18" spans="1:6" ht="14.25" customHeight="1" x14ac:dyDescent="0.2">
      <c r="A18" s="98" t="s">
        <v>120</v>
      </c>
      <c r="B18" s="99"/>
      <c r="C18" s="99"/>
      <c r="D18" s="99"/>
      <c r="E18" s="99"/>
      <c r="F18" s="51">
        <f>F17+F16</f>
        <v>540.79999999999995</v>
      </c>
    </row>
    <row r="19" spans="1:6" ht="14.25" customHeight="1" x14ac:dyDescent="0.2">
      <c r="A19" s="105"/>
      <c r="B19" s="106"/>
      <c r="C19" s="106"/>
      <c r="D19" s="106"/>
      <c r="E19" s="107"/>
      <c r="F19" s="51"/>
    </row>
    <row r="20" spans="1:6" ht="14.25" customHeight="1" x14ac:dyDescent="0.2">
      <c r="A20" s="98" t="s">
        <v>121</v>
      </c>
      <c r="B20" s="99"/>
      <c r="C20" s="99"/>
      <c r="D20" s="99"/>
      <c r="E20" s="99"/>
      <c r="F20" s="51">
        <v>0</v>
      </c>
    </row>
    <row r="21" spans="1:6" ht="14.25" customHeight="1" x14ac:dyDescent="0.2">
      <c r="A21" s="100" t="s">
        <v>123</v>
      </c>
      <c r="B21" s="101"/>
      <c r="C21" s="101"/>
      <c r="D21" s="101"/>
      <c r="E21" s="101"/>
      <c r="F21" s="52">
        <v>0</v>
      </c>
    </row>
    <row r="22" spans="1:6" ht="14.25" customHeight="1" x14ac:dyDescent="0.2">
      <c r="A22" s="100" t="s">
        <v>122</v>
      </c>
      <c r="B22" s="101"/>
      <c r="C22" s="101"/>
      <c r="D22" s="101"/>
      <c r="E22" s="101"/>
      <c r="F22" s="59">
        <f>F20-F18</f>
        <v>-540.79999999999995</v>
      </c>
    </row>
    <row r="23" spans="1:6" x14ac:dyDescent="0.2">
      <c r="A23" s="44"/>
      <c r="B23" s="45"/>
      <c r="C23" s="45"/>
      <c r="D23" s="45"/>
      <c r="E23" s="46"/>
      <c r="F23" s="47"/>
    </row>
    <row r="24" spans="1:6" ht="34.5" customHeight="1" x14ac:dyDescent="0.2">
      <c r="A24" s="43" t="s">
        <v>127</v>
      </c>
      <c r="B24" s="102" t="s">
        <v>43</v>
      </c>
      <c r="C24" s="102"/>
      <c r="D24" s="102"/>
      <c r="E24" s="102"/>
      <c r="F24" s="102"/>
    </row>
    <row r="25" spans="1:6" ht="14.25" customHeight="1" x14ac:dyDescent="0.2">
      <c r="A25" s="103" t="s">
        <v>128</v>
      </c>
      <c r="B25" s="104"/>
      <c r="C25" s="104"/>
      <c r="D25" s="104"/>
      <c r="E25" s="120"/>
      <c r="F25" s="54">
        <f>Planilha!D21</f>
        <v>275.08</v>
      </c>
    </row>
    <row r="26" spans="1:6" ht="14.25" customHeight="1" x14ac:dyDescent="0.2">
      <c r="A26" s="55"/>
      <c r="B26" s="56"/>
      <c r="C26" s="56"/>
      <c r="D26" s="56"/>
      <c r="E26" s="56"/>
      <c r="F26" s="52"/>
    </row>
    <row r="27" spans="1:6" ht="14.25" customHeight="1" x14ac:dyDescent="0.2">
      <c r="A27" s="98" t="s">
        <v>129</v>
      </c>
      <c r="B27" s="99"/>
      <c r="C27" s="99"/>
      <c r="D27" s="99"/>
      <c r="E27" s="121"/>
      <c r="F27" s="57">
        <v>0</v>
      </c>
    </row>
    <row r="28" spans="1:6" ht="14.25" customHeight="1" x14ac:dyDescent="0.2">
      <c r="A28" s="98" t="s">
        <v>130</v>
      </c>
      <c r="B28" s="99"/>
      <c r="C28" s="99"/>
      <c r="D28" s="99"/>
      <c r="E28" s="121"/>
      <c r="F28" s="57">
        <v>275.08</v>
      </c>
    </row>
    <row r="29" spans="1:6" ht="14.25" customHeight="1" x14ac:dyDescent="0.2">
      <c r="A29" s="100" t="s">
        <v>131</v>
      </c>
      <c r="B29" s="101"/>
      <c r="C29" s="101"/>
      <c r="D29" s="101"/>
      <c r="E29" s="122"/>
      <c r="F29" s="58">
        <f>F25</f>
        <v>275.08</v>
      </c>
    </row>
    <row r="30" spans="1:6" ht="14.25" customHeight="1" x14ac:dyDescent="0.2">
      <c r="A30" s="100" t="s">
        <v>132</v>
      </c>
      <c r="B30" s="101"/>
      <c r="C30" s="101"/>
      <c r="D30" s="101"/>
      <c r="E30" s="122"/>
      <c r="F30" s="62">
        <f>F29-F28</f>
        <v>0</v>
      </c>
    </row>
    <row r="31" spans="1:6" x14ac:dyDescent="0.2">
      <c r="A31" s="118"/>
      <c r="B31" s="119"/>
      <c r="C31" s="60"/>
      <c r="D31" s="60"/>
      <c r="E31" s="60"/>
      <c r="F31" s="61"/>
    </row>
    <row r="32" spans="1:6" ht="17.25" customHeight="1" x14ac:dyDescent="0.2">
      <c r="A32" s="42" t="s">
        <v>139</v>
      </c>
      <c r="B32" s="110" t="s">
        <v>140</v>
      </c>
      <c r="C32" s="110"/>
      <c r="D32" s="110"/>
      <c r="E32" s="110"/>
      <c r="F32" s="110"/>
    </row>
    <row r="33" spans="1:6" s="41" customFormat="1" ht="18.75" customHeight="1" x14ac:dyDescent="0.2">
      <c r="A33" s="43" t="s">
        <v>141</v>
      </c>
      <c r="B33" s="102" t="s">
        <v>77</v>
      </c>
      <c r="C33" s="102"/>
      <c r="D33" s="102"/>
      <c r="E33" s="102"/>
      <c r="F33" s="102"/>
    </row>
    <row r="34" spans="1:6" s="41" customFormat="1" ht="18.75" customHeight="1" x14ac:dyDescent="0.2">
      <c r="A34" s="43" t="s">
        <v>142</v>
      </c>
      <c r="B34" s="102" t="s">
        <v>79</v>
      </c>
      <c r="C34" s="102"/>
      <c r="D34" s="102"/>
      <c r="E34" s="102"/>
      <c r="F34" s="102"/>
    </row>
    <row r="35" spans="1:6" s="41" customFormat="1" ht="33.75" customHeight="1" x14ac:dyDescent="0.2">
      <c r="A35" s="43" t="s">
        <v>143</v>
      </c>
      <c r="B35" s="102" t="s">
        <v>144</v>
      </c>
      <c r="C35" s="102"/>
      <c r="D35" s="102"/>
      <c r="E35" s="102"/>
      <c r="F35" s="102"/>
    </row>
    <row r="36" spans="1:6" ht="14.25" customHeight="1" x14ac:dyDescent="0.2">
      <c r="A36" s="103" t="s">
        <v>145</v>
      </c>
      <c r="B36" s="104"/>
      <c r="C36" s="104"/>
      <c r="D36" s="104"/>
      <c r="E36" s="104"/>
      <c r="F36" s="54">
        <v>52</v>
      </c>
    </row>
    <row r="37" spans="1:6" ht="14.25" customHeight="1" x14ac:dyDescent="0.2">
      <c r="A37" s="98" t="s">
        <v>146</v>
      </c>
      <c r="B37" s="99"/>
      <c r="C37" s="99"/>
      <c r="D37" s="99"/>
      <c r="E37" s="99"/>
      <c r="F37" s="51">
        <v>12</v>
      </c>
    </row>
    <row r="38" spans="1:6" ht="14.25" customHeight="1" x14ac:dyDescent="0.2">
      <c r="A38" s="98" t="s">
        <v>153</v>
      </c>
      <c r="B38" s="99"/>
      <c r="C38" s="99"/>
      <c r="D38" s="99"/>
      <c r="E38" s="99"/>
      <c r="F38" s="51">
        <f>F37*F36</f>
        <v>624</v>
      </c>
    </row>
    <row r="39" spans="1:6" ht="14.25" customHeight="1" x14ac:dyDescent="0.2">
      <c r="A39" s="105"/>
      <c r="B39" s="106"/>
      <c r="C39" s="106"/>
      <c r="D39" s="106"/>
      <c r="E39" s="107"/>
      <c r="F39" s="51"/>
    </row>
    <row r="40" spans="1:6" ht="14.25" customHeight="1" x14ac:dyDescent="0.2">
      <c r="A40" s="98" t="s">
        <v>154</v>
      </c>
      <c r="B40" s="99"/>
      <c r="C40" s="99"/>
      <c r="D40" s="99"/>
      <c r="E40" s="99"/>
      <c r="F40" s="51">
        <f>Planilha!D38</f>
        <v>2122.13</v>
      </c>
    </row>
    <row r="41" spans="1:6" ht="14.25" customHeight="1" x14ac:dyDescent="0.2">
      <c r="A41" s="100" t="s">
        <v>155</v>
      </c>
      <c r="B41" s="101"/>
      <c r="C41" s="101"/>
      <c r="D41" s="101"/>
      <c r="E41" s="101"/>
      <c r="F41" s="52">
        <f>F38</f>
        <v>624</v>
      </c>
    </row>
    <row r="42" spans="1:6" ht="14.25" customHeight="1" x14ac:dyDescent="0.2">
      <c r="A42" s="100" t="s">
        <v>156</v>
      </c>
      <c r="B42" s="101"/>
      <c r="C42" s="101"/>
      <c r="D42" s="101"/>
      <c r="E42" s="101"/>
      <c r="F42" s="59">
        <f>F41-F40</f>
        <v>-1498.13</v>
      </c>
    </row>
    <row r="43" spans="1:6" x14ac:dyDescent="0.2">
      <c r="A43" s="44"/>
      <c r="B43" s="45"/>
      <c r="C43" s="45"/>
      <c r="D43" s="45"/>
      <c r="E43" s="46"/>
      <c r="F43" s="47"/>
    </row>
    <row r="44" spans="1:6" s="41" customFormat="1" ht="33.75" customHeight="1" x14ac:dyDescent="0.2">
      <c r="A44" s="43" t="s">
        <v>147</v>
      </c>
      <c r="B44" s="102" t="s">
        <v>148</v>
      </c>
      <c r="C44" s="102"/>
      <c r="D44" s="102"/>
      <c r="E44" s="102"/>
      <c r="F44" s="102"/>
    </row>
    <row r="45" spans="1:6" ht="14.25" customHeight="1" x14ac:dyDescent="0.2">
      <c r="A45" s="103" t="s">
        <v>145</v>
      </c>
      <c r="B45" s="104"/>
      <c r="C45" s="104"/>
      <c r="D45" s="104"/>
      <c r="E45" s="104"/>
      <c r="F45" s="54">
        <v>52</v>
      </c>
    </row>
    <row r="46" spans="1:6" ht="14.25" customHeight="1" x14ac:dyDescent="0.2">
      <c r="A46" s="98" t="s">
        <v>146</v>
      </c>
      <c r="B46" s="99"/>
      <c r="C46" s="99"/>
      <c r="D46" s="99"/>
      <c r="E46" s="99"/>
      <c r="F46" s="51">
        <v>12</v>
      </c>
    </row>
    <row r="47" spans="1:6" ht="14.25" customHeight="1" x14ac:dyDescent="0.2">
      <c r="A47" s="98" t="s">
        <v>153</v>
      </c>
      <c r="B47" s="99"/>
      <c r="C47" s="99"/>
      <c r="D47" s="99"/>
      <c r="E47" s="99"/>
      <c r="F47" s="51">
        <f>F46*F45</f>
        <v>624</v>
      </c>
    </row>
    <row r="48" spans="1:6" ht="14.25" customHeight="1" x14ac:dyDescent="0.2">
      <c r="A48" s="98" t="s">
        <v>152</v>
      </c>
      <c r="B48" s="99"/>
      <c r="C48" s="99"/>
      <c r="D48" s="99"/>
      <c r="E48" s="99"/>
      <c r="F48" s="51">
        <f>F47*0.15*0.15*3.14</f>
        <v>44.085599999999999</v>
      </c>
    </row>
    <row r="49" spans="1:6" ht="14.25" customHeight="1" x14ac:dyDescent="0.2">
      <c r="A49" s="105"/>
      <c r="B49" s="106"/>
      <c r="C49" s="106"/>
      <c r="D49" s="106"/>
      <c r="E49" s="107"/>
      <c r="F49" s="51"/>
    </row>
    <row r="50" spans="1:6" ht="14.25" customHeight="1" x14ac:dyDescent="0.2">
      <c r="A50" s="98" t="s">
        <v>149</v>
      </c>
      <c r="B50" s="99"/>
      <c r="C50" s="99"/>
      <c r="D50" s="99"/>
      <c r="E50" s="99"/>
      <c r="F50" s="51">
        <f>Planilha!D39</f>
        <v>149.91</v>
      </c>
    </row>
    <row r="51" spans="1:6" ht="14.25" customHeight="1" x14ac:dyDescent="0.2">
      <c r="A51" s="100" t="s">
        <v>150</v>
      </c>
      <c r="B51" s="101"/>
      <c r="C51" s="101"/>
      <c r="D51" s="101"/>
      <c r="E51" s="101"/>
      <c r="F51" s="51">
        <f>F48</f>
        <v>44.085599999999999</v>
      </c>
    </row>
    <row r="52" spans="1:6" ht="14.25" customHeight="1" x14ac:dyDescent="0.2">
      <c r="A52" s="100" t="s">
        <v>151</v>
      </c>
      <c r="B52" s="101"/>
      <c r="C52" s="101"/>
      <c r="D52" s="101"/>
      <c r="E52" s="101"/>
      <c r="F52" s="59">
        <v>0</v>
      </c>
    </row>
    <row r="53" spans="1:6" x14ac:dyDescent="0.2">
      <c r="A53" s="44"/>
      <c r="B53" s="45"/>
      <c r="C53" s="45"/>
      <c r="D53" s="45"/>
      <c r="E53" s="46"/>
      <c r="F53" s="47"/>
    </row>
    <row r="54" spans="1:6" ht="17.25" customHeight="1" x14ac:dyDescent="0.2">
      <c r="A54" s="42">
        <v>24</v>
      </c>
      <c r="B54" s="110" t="s">
        <v>89</v>
      </c>
      <c r="C54" s="110"/>
      <c r="D54" s="110"/>
      <c r="E54" s="110"/>
      <c r="F54" s="110"/>
    </row>
    <row r="55" spans="1:6" s="41" customFormat="1" ht="20.25" customHeight="1" x14ac:dyDescent="0.2">
      <c r="A55" s="43" t="s">
        <v>112</v>
      </c>
      <c r="B55" s="102" t="s">
        <v>91</v>
      </c>
      <c r="C55" s="102"/>
      <c r="D55" s="102"/>
      <c r="E55" s="102"/>
      <c r="F55" s="102"/>
    </row>
    <row r="56" spans="1:6" s="41" customFormat="1" ht="39.75" customHeight="1" x14ac:dyDescent="0.2">
      <c r="A56" s="43" t="s">
        <v>113</v>
      </c>
      <c r="B56" s="102" t="s">
        <v>101</v>
      </c>
      <c r="C56" s="102"/>
      <c r="D56" s="102"/>
      <c r="E56" s="102"/>
      <c r="F56" s="102"/>
    </row>
    <row r="57" spans="1:6" ht="14.25" customHeight="1" x14ac:dyDescent="0.2">
      <c r="A57" s="111" t="s">
        <v>133</v>
      </c>
      <c r="B57" s="112"/>
      <c r="C57" s="112"/>
      <c r="D57" s="112"/>
      <c r="E57" s="112"/>
      <c r="F57" s="54">
        <f>24.3*9.95</f>
        <v>241.785</v>
      </c>
    </row>
    <row r="58" spans="1:6" ht="14.25" customHeight="1" x14ac:dyDescent="0.2">
      <c r="A58" s="113" t="s">
        <v>137</v>
      </c>
      <c r="B58" s="114"/>
      <c r="C58" s="114"/>
      <c r="D58" s="114"/>
      <c r="E58" s="114"/>
      <c r="F58" s="51">
        <v>220</v>
      </c>
    </row>
    <row r="59" spans="1:6" ht="14.25" customHeight="1" x14ac:dyDescent="0.2">
      <c r="A59" s="48"/>
      <c r="B59" s="49"/>
      <c r="C59" s="49"/>
      <c r="D59" s="49"/>
      <c r="E59" s="49"/>
      <c r="F59" s="50"/>
    </row>
    <row r="60" spans="1:6" ht="14.25" customHeight="1" x14ac:dyDescent="0.2">
      <c r="A60" s="98" t="s">
        <v>138</v>
      </c>
      <c r="B60" s="99"/>
      <c r="C60" s="99"/>
      <c r="D60" s="99"/>
      <c r="E60" s="99"/>
      <c r="F60" s="51">
        <f>F58</f>
        <v>220</v>
      </c>
    </row>
    <row r="61" spans="1:6" ht="14.25" customHeight="1" x14ac:dyDescent="0.2">
      <c r="A61" s="98" t="s">
        <v>134</v>
      </c>
      <c r="B61" s="99"/>
      <c r="C61" s="99"/>
      <c r="D61" s="99"/>
      <c r="E61" s="99"/>
      <c r="F61" s="51">
        <f>Planilha!D48</f>
        <v>220</v>
      </c>
    </row>
    <row r="62" spans="1:6" ht="14.25" customHeight="1" x14ac:dyDescent="0.2">
      <c r="A62" s="100" t="s">
        <v>135</v>
      </c>
      <c r="B62" s="101"/>
      <c r="C62" s="101"/>
      <c r="D62" s="101"/>
      <c r="E62" s="101"/>
      <c r="F62" s="52">
        <f>F60</f>
        <v>220</v>
      </c>
    </row>
    <row r="63" spans="1:6" ht="14.25" customHeight="1" x14ac:dyDescent="0.2">
      <c r="A63" s="108" t="s">
        <v>136</v>
      </c>
      <c r="B63" s="109"/>
      <c r="C63" s="109"/>
      <c r="D63" s="109"/>
      <c r="E63" s="109"/>
      <c r="F63" s="53">
        <f>F62-F61</f>
        <v>0</v>
      </c>
    </row>
  </sheetData>
  <mergeCells count="47">
    <mergeCell ref="A17:E17"/>
    <mergeCell ref="A18:E18"/>
    <mergeCell ref="A22:E22"/>
    <mergeCell ref="A19:E19"/>
    <mergeCell ref="A20:E20"/>
    <mergeCell ref="A21:E21"/>
    <mergeCell ref="B55:F55"/>
    <mergeCell ref="B56:F56"/>
    <mergeCell ref="A57:E57"/>
    <mergeCell ref="A58:E58"/>
    <mergeCell ref="A11:F11"/>
    <mergeCell ref="A31:B31"/>
    <mergeCell ref="A25:E25"/>
    <mergeCell ref="A27:E27"/>
    <mergeCell ref="A28:E28"/>
    <mergeCell ref="A29:E29"/>
    <mergeCell ref="A30:E30"/>
    <mergeCell ref="B13:F13"/>
    <mergeCell ref="B14:F14"/>
    <mergeCell ref="B24:F24"/>
    <mergeCell ref="A15:E15"/>
    <mergeCell ref="A16:E16"/>
    <mergeCell ref="A63:E63"/>
    <mergeCell ref="B54:F54"/>
    <mergeCell ref="B32:F32"/>
    <mergeCell ref="B34:F34"/>
    <mergeCell ref="A36:E36"/>
    <mergeCell ref="A37:E37"/>
    <mergeCell ref="A38:E38"/>
    <mergeCell ref="A39:E39"/>
    <mergeCell ref="A40:E40"/>
    <mergeCell ref="A41:E41"/>
    <mergeCell ref="A42:E42"/>
    <mergeCell ref="B33:F33"/>
    <mergeCell ref="B35:F35"/>
    <mergeCell ref="A62:E62"/>
    <mergeCell ref="A60:E60"/>
    <mergeCell ref="A61:E61"/>
    <mergeCell ref="A50:E50"/>
    <mergeCell ref="A51:E51"/>
    <mergeCell ref="A52:E52"/>
    <mergeCell ref="A48:E48"/>
    <mergeCell ref="B44:F44"/>
    <mergeCell ref="A45:E45"/>
    <mergeCell ref="A46:E46"/>
    <mergeCell ref="A47:E47"/>
    <mergeCell ref="A49:E49"/>
  </mergeCells>
  <pageMargins left="0.51181102362204722" right="0.51181102362204722" top="0.78740157480314965" bottom="0.78740157480314965" header="0.31496062992125984" footer="0.31496062992125984"/>
  <pageSetup paperSize="9" scale="87" orientation="portrait" horizontalDpi="360" verticalDpi="360" r:id="rId1"/>
  <headerFooter>
    <oddFooter>&amp;R&amp;P</oddFooter>
  </headerFooter>
  <rowBreaks count="1" manualBreakCount="1">
    <brk id="1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Planilha</vt:lpstr>
      <vt:lpstr>memória de cálculo</vt:lpstr>
      <vt:lpstr>'memória de cálculo'!Area_de_impressao</vt:lpstr>
      <vt:lpstr>Planilha!Area_de_impressao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2024-06-05T19:21:07Z</cp:lastPrinted>
  <dcterms:created xsi:type="dcterms:W3CDTF">2024-04-01T18:39:26Z</dcterms:created>
  <dcterms:modified xsi:type="dcterms:W3CDTF">2024-06-05T19:22:50Z</dcterms:modified>
</cp:coreProperties>
</file>