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2. SEDE SOCIAL DA CÂMERA PJ\MEDIÇÕES\"/>
    </mc:Choice>
  </mc:AlternateContent>
  <xr:revisionPtr revIDLastSave="0" documentId="13_ncr:1_{8B19FEBD-F5B8-4813-9BA9-E14F0BE7512C}" xr6:coauthVersionLast="47" xr6:coauthVersionMax="47" xr10:uidLastSave="{00000000-0000-0000-0000-000000000000}"/>
  <bookViews>
    <workbookView xWindow="-120" yWindow="-120" windowWidth="20730" windowHeight="11160" tabRatio="653" xr2:uid="{00000000-000D-0000-FFFF-FFFF00000000}"/>
  </bookViews>
  <sheets>
    <sheet name="MEDIÇÃO" sheetId="1" r:id="rId1"/>
    <sheet name="RESUMO MEM." sheetId="3" r:id="rId2"/>
    <sheet name="memória de cálculo" sheetId="4" r:id="rId3"/>
    <sheet name="MEMÓRIA DE CALCULO" sheetId="2" r:id="rId4"/>
  </sheets>
  <externalReferences>
    <externalReference r:id="rId5"/>
    <externalReference r:id="rId6"/>
  </externalReferences>
  <definedNames>
    <definedName name="_xlnm._FilterDatabase" localSheetId="0" hidden="1">MEDIÇÃO!$A$11:$K$365</definedName>
    <definedName name="_xlnm.Print_Area" localSheetId="0">MEDIÇÃO!$A$1:$O$367</definedName>
    <definedName name="_xlnm.Print_Area" localSheetId="2">'memória de cálculo'!$A$1:$F$564</definedName>
    <definedName name="_xlnm.Print_Area" localSheetId="1">'RESUMO MEM.'!$A$1:$E$312</definedName>
    <definedName name="_xlnm.Print_Titles" localSheetId="0">MEDIÇÃO!$1:$11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7" i="1" l="1"/>
  <c r="M131" i="1"/>
  <c r="M367" i="1"/>
  <c r="N284" i="1"/>
  <c r="O131" i="1"/>
  <c r="F413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0" i="4"/>
  <c r="E249" i="4"/>
  <c r="E248" i="4"/>
  <c r="E247" i="4"/>
  <c r="E246" i="4"/>
  <c r="E245" i="4"/>
  <c r="E244" i="4"/>
  <c r="E243" i="4"/>
  <c r="D239" i="4"/>
  <c r="D233" i="4"/>
  <c r="D222" i="4"/>
  <c r="D214" i="4"/>
  <c r="D203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0" i="4"/>
  <c r="F168" i="4"/>
  <c r="F167" i="4"/>
  <c r="F166" i="4"/>
  <c r="F165" i="4"/>
  <c r="F163" i="4"/>
  <c r="C152" i="4"/>
  <c r="E141" i="4"/>
  <c r="E140" i="4"/>
  <c r="E56" i="2"/>
  <c r="D80" i="4"/>
  <c r="D79" i="4"/>
  <c r="D78" i="4"/>
  <c r="D77" i="4"/>
  <c r="D75" i="4"/>
  <c r="D74" i="4"/>
  <c r="E60" i="4"/>
  <c r="E59" i="4"/>
  <c r="E58" i="4"/>
  <c r="E57" i="4"/>
  <c r="E56" i="4"/>
  <c r="E55" i="4"/>
  <c r="E54" i="4"/>
  <c r="D51" i="4"/>
  <c r="E44" i="4"/>
  <c r="E43" i="4"/>
  <c r="E42" i="4"/>
  <c r="E41" i="4"/>
  <c r="F507" i="4"/>
  <c r="F508" i="4" s="1"/>
  <c r="F512" i="4" s="1"/>
  <c r="F499" i="4"/>
  <c r="F500" i="4" s="1"/>
  <c r="F504" i="4" s="1"/>
  <c r="F490" i="4"/>
  <c r="F491" i="4" s="1"/>
  <c r="F495" i="4" s="1"/>
  <c r="B481" i="4"/>
  <c r="B480" i="4"/>
  <c r="B479" i="4"/>
  <c r="E457" i="4"/>
  <c r="E456" i="4"/>
  <c r="E455" i="4"/>
  <c r="E454" i="4"/>
  <c r="E453" i="4"/>
  <c r="E452" i="4"/>
  <c r="E451" i="4"/>
  <c r="E450" i="4"/>
  <c r="E449" i="4"/>
  <c r="D448" i="4"/>
  <c r="E448" i="4" s="1"/>
  <c r="F405" i="4"/>
  <c r="F406" i="4" s="1"/>
  <c r="F410" i="4" s="1"/>
  <c r="E372" i="4"/>
  <c r="E363" i="4"/>
  <c r="E354" i="4"/>
  <c r="F344" i="4"/>
  <c r="F345" i="4" s="1"/>
  <c r="F340" i="4"/>
  <c r="E335" i="4"/>
  <c r="F326" i="4"/>
  <c r="F132" i="4"/>
  <c r="F129" i="4"/>
  <c r="F133" i="4" s="1"/>
  <c r="F119" i="4"/>
  <c r="F118" i="4"/>
  <c r="F110" i="4"/>
  <c r="F109" i="4"/>
  <c r="F101" i="4"/>
  <c r="F102" i="4" s="1"/>
  <c r="F106" i="4" s="1"/>
  <c r="F97" i="4"/>
  <c r="F94" i="4"/>
  <c r="F85" i="4"/>
  <c r="F86" i="4" s="1"/>
  <c r="F90" i="4" s="1"/>
  <c r="F34" i="4"/>
  <c r="F31" i="4"/>
  <c r="F35" i="4" s="1"/>
  <c r="F24" i="4"/>
  <c r="F19" i="4"/>
  <c r="F20" i="4" s="1"/>
  <c r="E187" i="4" l="1"/>
  <c r="E268" i="4"/>
  <c r="E143" i="4"/>
  <c r="D82" i="4"/>
  <c r="E62" i="4"/>
  <c r="B64" i="4" s="1"/>
  <c r="D64" i="4" s="1"/>
  <c r="D68" i="4" s="1"/>
  <c r="F111" i="4"/>
  <c r="F115" i="4" s="1"/>
  <c r="E458" i="4"/>
  <c r="B482" i="4"/>
  <c r="E46" i="4"/>
  <c r="F120" i="4"/>
  <c r="F124" i="4" s="1"/>
  <c r="E311" i="3"/>
  <c r="E310" i="3"/>
  <c r="E233" i="3"/>
  <c r="E173" i="3"/>
  <c r="E168" i="3"/>
  <c r="E164" i="3"/>
  <c r="E163" i="3"/>
  <c r="E158" i="3"/>
  <c r="E159" i="3"/>
  <c r="J154" i="1" l="1"/>
  <c r="E149" i="3" l="1"/>
  <c r="E154" i="3"/>
  <c r="E153" i="3"/>
  <c r="E148" i="3"/>
  <c r="E134" i="3"/>
  <c r="E133" i="3"/>
  <c r="E129" i="3"/>
  <c r="E128" i="3"/>
  <c r="E123" i="3"/>
  <c r="E122" i="3"/>
  <c r="E86" i="3" l="1"/>
  <c r="E85" i="3"/>
  <c r="E80" i="3"/>
  <c r="E16" i="3"/>
  <c r="E32" i="3"/>
  <c r="E74" i="3"/>
  <c r="E79" i="3"/>
  <c r="E277" i="3"/>
  <c r="E272" i="3"/>
  <c r="E266" i="3"/>
  <c r="E116" i="3"/>
  <c r="E115" i="3"/>
  <c r="E111" i="3"/>
  <c r="E106" i="3"/>
  <c r="E52" i="3"/>
  <c r="E51" i="3"/>
  <c r="E53" i="3" s="1"/>
  <c r="E47" i="3"/>
  <c r="E46" i="3"/>
  <c r="E48" i="3" s="1"/>
  <c r="E42" i="3"/>
  <c r="E41" i="3"/>
  <c r="E43" i="3" s="1"/>
  <c r="E37" i="3"/>
  <c r="E22" i="3"/>
  <c r="N141" i="1" l="1"/>
  <c r="M77" i="1"/>
  <c r="N31" i="1"/>
  <c r="N13" i="1"/>
  <c r="L365" i="1"/>
  <c r="L364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I284" i="1"/>
  <c r="L283" i="1"/>
  <c r="L282" i="1"/>
  <c r="L281" i="1"/>
  <c r="L280" i="1"/>
  <c r="L279" i="1"/>
  <c r="L278" i="1"/>
  <c r="L277" i="1"/>
  <c r="L276" i="1"/>
  <c r="L273" i="1"/>
  <c r="L272" i="1"/>
  <c r="L271" i="1"/>
  <c r="L270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6" i="1"/>
  <c r="L215" i="1"/>
  <c r="L214" i="1"/>
  <c r="L213" i="1"/>
  <c r="L212" i="1"/>
  <c r="L211" i="1"/>
  <c r="L210" i="1"/>
  <c r="L209" i="1"/>
  <c r="L208" i="1"/>
  <c r="L207" i="1"/>
  <c r="L206" i="1"/>
  <c r="L203" i="1"/>
  <c r="L202" i="1"/>
  <c r="L201" i="1"/>
  <c r="L200" i="1"/>
  <c r="L199" i="1"/>
  <c r="L198" i="1"/>
  <c r="L197" i="1"/>
  <c r="L196" i="1"/>
  <c r="L195" i="1"/>
  <c r="L193" i="1"/>
  <c r="L192" i="1"/>
  <c r="L191" i="1"/>
  <c r="L189" i="1"/>
  <c r="L188" i="1"/>
  <c r="L187" i="1"/>
  <c r="L184" i="1"/>
  <c r="L182" i="1"/>
  <c r="L181" i="1"/>
  <c r="L180" i="1"/>
  <c r="L179" i="1"/>
  <c r="L178" i="1"/>
  <c r="L177" i="1"/>
  <c r="L176" i="1"/>
  <c r="L175" i="1"/>
  <c r="L174" i="1"/>
  <c r="L171" i="1"/>
  <c r="L169" i="1"/>
  <c r="L168" i="1"/>
  <c r="L167" i="1"/>
  <c r="L165" i="1"/>
  <c r="L162" i="1"/>
  <c r="L161" i="1"/>
  <c r="I159" i="1"/>
  <c r="L159" i="1"/>
  <c r="L158" i="1"/>
  <c r="L157" i="1"/>
  <c r="L156" i="1"/>
  <c r="L155" i="1"/>
  <c r="L149" i="1"/>
  <c r="L134" i="1"/>
  <c r="I103" i="1"/>
  <c r="I102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3" i="1"/>
  <c r="L102" i="1"/>
  <c r="L101" i="1"/>
  <c r="L100" i="1"/>
  <c r="L99" i="1"/>
  <c r="L98" i="1"/>
  <c r="L97" i="1"/>
  <c r="L96" i="1"/>
  <c r="L95" i="1"/>
  <c r="L94" i="1"/>
  <c r="L93" i="1"/>
  <c r="L92" i="1"/>
  <c r="L90" i="1"/>
  <c r="L89" i="1"/>
  <c r="L79" i="1"/>
  <c r="L84" i="1"/>
  <c r="L81" i="1"/>
  <c r="I90" i="1"/>
  <c r="I89" i="1"/>
  <c r="I88" i="1"/>
  <c r="I87" i="1"/>
  <c r="I86" i="1"/>
  <c r="I85" i="1"/>
  <c r="I84" i="1"/>
  <c r="I83" i="1"/>
  <c r="I82" i="1"/>
  <c r="L75" i="1"/>
  <c r="L74" i="1"/>
  <c r="L73" i="1"/>
  <c r="L72" i="1"/>
  <c r="L71" i="1"/>
  <c r="L70" i="1"/>
  <c r="L69" i="1"/>
  <c r="L68" i="1"/>
  <c r="L67" i="1"/>
  <c r="L66" i="1"/>
  <c r="L65" i="1"/>
  <c r="L63" i="1"/>
  <c r="L62" i="1"/>
  <c r="L61" i="1"/>
  <c r="L60" i="1"/>
  <c r="L59" i="1"/>
  <c r="L58" i="1"/>
  <c r="L57" i="1"/>
  <c r="I50" i="1"/>
  <c r="I49" i="1"/>
  <c r="O284" i="1"/>
  <c r="M284" i="1"/>
  <c r="O164" i="1"/>
  <c r="N164" i="1"/>
  <c r="M164" i="1"/>
  <c r="N163" i="1"/>
  <c r="O163" i="1" s="1"/>
  <c r="M163" i="1"/>
  <c r="N159" i="1"/>
  <c r="M159" i="1"/>
  <c r="N154" i="1"/>
  <c r="M154" i="1"/>
  <c r="O151" i="1"/>
  <c r="N151" i="1"/>
  <c r="M151" i="1"/>
  <c r="N150" i="1"/>
  <c r="O150" i="1" s="1"/>
  <c r="M150" i="1"/>
  <c r="N149" i="1"/>
  <c r="M149" i="1"/>
  <c r="O148" i="1"/>
  <c r="N148" i="1"/>
  <c r="M148" i="1"/>
  <c r="O147" i="1"/>
  <c r="N147" i="1"/>
  <c r="M147" i="1"/>
  <c r="N145" i="1"/>
  <c r="O145" i="1" s="1"/>
  <c r="M145" i="1"/>
  <c r="N144" i="1"/>
  <c r="O144" i="1" s="1"/>
  <c r="M144" i="1"/>
  <c r="O142" i="1"/>
  <c r="N142" i="1"/>
  <c r="M142" i="1"/>
  <c r="O141" i="1"/>
  <c r="M141" i="1"/>
  <c r="N139" i="1"/>
  <c r="O139" i="1" s="1"/>
  <c r="M139" i="1"/>
  <c r="O137" i="1"/>
  <c r="N137" i="1"/>
  <c r="M137" i="1"/>
  <c r="N136" i="1"/>
  <c r="O136" i="1" s="1"/>
  <c r="M136" i="1"/>
  <c r="N135" i="1"/>
  <c r="O135" i="1" s="1"/>
  <c r="M135" i="1"/>
  <c r="N103" i="1"/>
  <c r="M103" i="1"/>
  <c r="N102" i="1"/>
  <c r="O102" i="1" s="1"/>
  <c r="M102" i="1"/>
  <c r="N90" i="1"/>
  <c r="M90" i="1"/>
  <c r="N89" i="1"/>
  <c r="O89" i="1" s="1"/>
  <c r="M89" i="1"/>
  <c r="N88" i="1"/>
  <c r="O88" i="1" s="1"/>
  <c r="M88" i="1"/>
  <c r="N87" i="1"/>
  <c r="O87" i="1" s="1"/>
  <c r="M87" i="1"/>
  <c r="N86" i="1"/>
  <c r="O86" i="1" s="1"/>
  <c r="M86" i="1"/>
  <c r="O85" i="1"/>
  <c r="N85" i="1"/>
  <c r="M85" i="1"/>
  <c r="N84" i="1"/>
  <c r="M84" i="1"/>
  <c r="N83" i="1"/>
  <c r="O83" i="1" s="1"/>
  <c r="M83" i="1"/>
  <c r="N82" i="1"/>
  <c r="O82" i="1" s="1"/>
  <c r="M82" i="1"/>
  <c r="N80" i="1"/>
  <c r="O80" i="1" s="1"/>
  <c r="M80" i="1"/>
  <c r="N78" i="1"/>
  <c r="O78" i="1" s="1"/>
  <c r="M78" i="1"/>
  <c r="O77" i="1"/>
  <c r="N77" i="1"/>
  <c r="N50" i="1"/>
  <c r="O50" i="1" s="1"/>
  <c r="M50" i="1"/>
  <c r="N49" i="1"/>
  <c r="M49" i="1"/>
  <c r="L54" i="1"/>
  <c r="L53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O159" i="1" l="1"/>
  <c r="O103" i="1"/>
  <c r="O84" i="1"/>
  <c r="O49" i="1"/>
  <c r="O154" i="1"/>
  <c r="O149" i="1"/>
  <c r="O90" i="1"/>
  <c r="L88" i="1" l="1"/>
  <c r="L87" i="1"/>
  <c r="L86" i="1"/>
  <c r="L85" i="1"/>
  <c r="L83" i="1"/>
  <c r="L82" i="1"/>
  <c r="L77" i="1"/>
  <c r="N22" i="1" l="1"/>
  <c r="L275" i="1"/>
  <c r="L274" i="1"/>
  <c r="L269" i="1"/>
  <c r="L268" i="1"/>
  <c r="L267" i="1"/>
  <c r="L266" i="1"/>
  <c r="L186" i="1"/>
  <c r="L185" i="1"/>
  <c r="L172" i="1"/>
  <c r="L164" i="1"/>
  <c r="L163" i="1"/>
  <c r="L154" i="1"/>
  <c r="L153" i="1"/>
  <c r="L152" i="1"/>
  <c r="L151" i="1"/>
  <c r="L150" i="1"/>
  <c r="L148" i="1"/>
  <c r="L147" i="1"/>
  <c r="L145" i="1"/>
  <c r="L144" i="1"/>
  <c r="L143" i="1"/>
  <c r="L142" i="1"/>
  <c r="L141" i="1"/>
  <c r="L140" i="1"/>
  <c r="L139" i="1"/>
  <c r="L137" i="1"/>
  <c r="L136" i="1"/>
  <c r="L135" i="1"/>
  <c r="L80" i="1"/>
  <c r="L76" i="1"/>
  <c r="L56" i="1"/>
  <c r="N46" i="1"/>
  <c r="O46" i="1" s="1"/>
  <c r="M46" i="1"/>
  <c r="N45" i="1"/>
  <c r="M45" i="1"/>
  <c r="N44" i="1"/>
  <c r="M44" i="1"/>
  <c r="N42" i="1"/>
  <c r="M42" i="1"/>
  <c r="N41" i="1"/>
  <c r="M41" i="1"/>
  <c r="N40" i="1"/>
  <c r="O40" i="1" s="1"/>
  <c r="M40" i="1"/>
  <c r="N39" i="1"/>
  <c r="M39" i="1"/>
  <c r="M30" i="1"/>
  <c r="M31" i="1"/>
  <c r="N34" i="1"/>
  <c r="O34" i="1" s="1"/>
  <c r="M34" i="1"/>
  <c r="L34" i="1"/>
  <c r="O33" i="1"/>
  <c r="N33" i="1"/>
  <c r="M33" i="1"/>
  <c r="L33" i="1"/>
  <c r="O32" i="1"/>
  <c r="N32" i="1"/>
  <c r="M32" i="1"/>
  <c r="L32" i="1"/>
  <c r="N29" i="1"/>
  <c r="O29" i="1" s="1"/>
  <c r="M29" i="1"/>
  <c r="L29" i="1"/>
  <c r="N28" i="1"/>
  <c r="O28" i="1" s="1"/>
  <c r="M28" i="1"/>
  <c r="L28" i="1"/>
  <c r="N27" i="1"/>
  <c r="O27" i="1" s="1"/>
  <c r="M27" i="1"/>
  <c r="L27" i="1"/>
  <c r="N26" i="1"/>
  <c r="O26" i="1" s="1"/>
  <c r="M26" i="1"/>
  <c r="L26" i="1"/>
  <c r="N25" i="1"/>
  <c r="O25" i="1" s="1"/>
  <c r="M25" i="1"/>
  <c r="L25" i="1"/>
  <c r="N24" i="1"/>
  <c r="O24" i="1" s="1"/>
  <c r="M24" i="1"/>
  <c r="L24" i="1"/>
  <c r="L23" i="1"/>
  <c r="M22" i="1"/>
  <c r="L22" i="1"/>
  <c r="N21" i="1"/>
  <c r="O21" i="1" s="1"/>
  <c r="M21" i="1"/>
  <c r="L21" i="1"/>
  <c r="N20" i="1"/>
  <c r="M20" i="1"/>
  <c r="O20" i="1" s="1"/>
  <c r="L20" i="1"/>
  <c r="N19" i="1"/>
  <c r="M19" i="1"/>
  <c r="O19" i="1" s="1"/>
  <c r="L19" i="1"/>
  <c r="N18" i="1"/>
  <c r="M18" i="1"/>
  <c r="O18" i="1" s="1"/>
  <c r="L18" i="1"/>
  <c r="N17" i="1"/>
  <c r="M17" i="1"/>
  <c r="O17" i="1" s="1"/>
  <c r="L17" i="1"/>
  <c r="O15" i="1"/>
  <c r="N15" i="1"/>
  <c r="N14" i="1"/>
  <c r="M15" i="1"/>
  <c r="M14" i="1"/>
  <c r="O14" i="1" s="1"/>
  <c r="O13" i="1" s="1"/>
  <c r="L15" i="1"/>
  <c r="L284" i="1"/>
  <c r="L14" i="1"/>
  <c r="G15" i="1"/>
  <c r="H15" i="1" s="1"/>
  <c r="O45" i="1" l="1"/>
  <c r="O44" i="1"/>
  <c r="O42" i="1"/>
  <c r="O41" i="1"/>
  <c r="O39" i="1"/>
  <c r="N30" i="1"/>
  <c r="O31" i="1"/>
  <c r="O30" i="1" s="1"/>
  <c r="O22" i="1"/>
  <c r="M13" i="1"/>
  <c r="F393" i="2" l="1"/>
  <c r="F392" i="2"/>
  <c r="F391" i="2"/>
  <c r="F388" i="2"/>
  <c r="H388" i="2" s="1"/>
  <c r="F387" i="2"/>
  <c r="H387" i="2" s="1"/>
  <c r="G395" i="2" s="1"/>
  <c r="G379" i="2"/>
  <c r="G378" i="2"/>
  <c r="D372" i="2"/>
  <c r="D366" i="2"/>
  <c r="G358" i="2"/>
  <c r="G357" i="2"/>
  <c r="G356" i="2"/>
  <c r="G355" i="2"/>
  <c r="G354" i="2"/>
  <c r="G360" i="2" s="1"/>
  <c r="F348" i="2"/>
  <c r="F347" i="2"/>
  <c r="F346" i="2"/>
  <c r="F345" i="2"/>
  <c r="F350" i="2" l="1"/>
  <c r="G381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F319" i="2"/>
  <c r="F317" i="2"/>
  <c r="E313" i="2"/>
  <c r="E311" i="2"/>
  <c r="E310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F244" i="2"/>
  <c r="F243" i="2"/>
  <c r="F246" i="2" s="1"/>
  <c r="F237" i="2"/>
  <c r="F236" i="2"/>
  <c r="F239" i="2" s="1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32" i="2" s="1"/>
  <c r="E341" i="2" l="1"/>
  <c r="E286" i="2"/>
  <c r="E306" i="2"/>
  <c r="E267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8" i="2"/>
  <c r="E187" i="2"/>
  <c r="E186" i="2"/>
  <c r="E185" i="2"/>
  <c r="E184" i="2"/>
  <c r="E183" i="2"/>
  <c r="E182" i="2"/>
  <c r="E181" i="2"/>
  <c r="D177" i="2"/>
  <c r="D171" i="2"/>
  <c r="D160" i="2"/>
  <c r="D152" i="2"/>
  <c r="D141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8" i="2"/>
  <c r="F106" i="2"/>
  <c r="F105" i="2"/>
  <c r="F104" i="2"/>
  <c r="F103" i="2"/>
  <c r="F101" i="2"/>
  <c r="D90" i="2"/>
  <c r="E81" i="2"/>
  <c r="E80" i="2"/>
  <c r="F74" i="2"/>
  <c r="F73" i="2"/>
  <c r="F72" i="2"/>
  <c r="F71" i="2"/>
  <c r="F70" i="2"/>
  <c r="F69" i="2"/>
  <c r="F68" i="2"/>
  <c r="E54" i="2"/>
  <c r="E53" i="2"/>
  <c r="E52" i="2"/>
  <c r="E51" i="2"/>
  <c r="E49" i="2"/>
  <c r="E48" i="2"/>
  <c r="F35" i="2"/>
  <c r="F34" i="2"/>
  <c r="F33" i="2"/>
  <c r="F32" i="2"/>
  <c r="F31" i="2"/>
  <c r="F30" i="2"/>
  <c r="F29" i="2"/>
  <c r="E26" i="2"/>
  <c r="F20" i="2"/>
  <c r="F19" i="2"/>
  <c r="F18" i="2"/>
  <c r="F16" i="2"/>
  <c r="F76" i="2" l="1"/>
  <c r="E83" i="2"/>
  <c r="E206" i="2"/>
  <c r="F37" i="2"/>
  <c r="C40" i="2" s="1"/>
  <c r="E40" i="2" s="1"/>
  <c r="E44" i="2" s="1"/>
  <c r="F22" i="2"/>
  <c r="F125" i="2"/>
  <c r="G20" i="1" l="1"/>
  <c r="G365" i="1"/>
  <c r="G364" i="1"/>
  <c r="G362" i="1"/>
  <c r="H362" i="1" s="1"/>
  <c r="G361" i="1"/>
  <c r="H361" i="1" s="1"/>
  <c r="G360" i="1"/>
  <c r="H360" i="1" s="1"/>
  <c r="G359" i="1"/>
  <c r="H359" i="1" s="1"/>
  <c r="G358" i="1"/>
  <c r="H358" i="1" s="1"/>
  <c r="G357" i="1"/>
  <c r="H357" i="1" s="1"/>
  <c r="G356" i="1"/>
  <c r="H356" i="1" s="1"/>
  <c r="G355" i="1"/>
  <c r="H355" i="1" s="1"/>
  <c r="G354" i="1"/>
  <c r="H354" i="1" s="1"/>
  <c r="G353" i="1"/>
  <c r="H353" i="1" s="1"/>
  <c r="G352" i="1"/>
  <c r="G351" i="1"/>
  <c r="H351" i="1" s="1"/>
  <c r="G350" i="1"/>
  <c r="H350" i="1" s="1"/>
  <c r="G349" i="1"/>
  <c r="H349" i="1" s="1"/>
  <c r="G348" i="1"/>
  <c r="H348" i="1" s="1"/>
  <c r="G347" i="1"/>
  <c r="H347" i="1" s="1"/>
  <c r="G346" i="1"/>
  <c r="H346" i="1" s="1"/>
  <c r="G345" i="1"/>
  <c r="H345" i="1" s="1"/>
  <c r="G344" i="1"/>
  <c r="H344" i="1" s="1"/>
  <c r="G343" i="1"/>
  <c r="H343" i="1" s="1"/>
  <c r="G342" i="1"/>
  <c r="H342" i="1" s="1"/>
  <c r="G341" i="1"/>
  <c r="H341" i="1" s="1"/>
  <c r="G339" i="1"/>
  <c r="H339" i="1" s="1"/>
  <c r="G338" i="1"/>
  <c r="H338" i="1" s="1"/>
  <c r="G337" i="1"/>
  <c r="H337" i="1" s="1"/>
  <c r="G336" i="1"/>
  <c r="H336" i="1" s="1"/>
  <c r="G335" i="1"/>
  <c r="H335" i="1" s="1"/>
  <c r="G334" i="1"/>
  <c r="H334" i="1" s="1"/>
  <c r="G333" i="1"/>
  <c r="H333" i="1" s="1"/>
  <c r="G332" i="1"/>
  <c r="H332" i="1" s="1"/>
  <c r="G331" i="1"/>
  <c r="H331" i="1" s="1"/>
  <c r="G330" i="1"/>
  <c r="H330" i="1" s="1"/>
  <c r="G329" i="1"/>
  <c r="H329" i="1" s="1"/>
  <c r="G328" i="1"/>
  <c r="H328" i="1" s="1"/>
  <c r="G327" i="1"/>
  <c r="H327" i="1" s="1"/>
  <c r="G326" i="1"/>
  <c r="H326" i="1" s="1"/>
  <c r="G325" i="1"/>
  <c r="H325" i="1" s="1"/>
  <c r="G324" i="1"/>
  <c r="H324" i="1" s="1"/>
  <c r="G323" i="1"/>
  <c r="H323" i="1" s="1"/>
  <c r="G321" i="1"/>
  <c r="H321" i="1" s="1"/>
  <c r="G320" i="1"/>
  <c r="H320" i="1" s="1"/>
  <c r="G319" i="1"/>
  <c r="H319" i="1" s="1"/>
  <c r="G318" i="1"/>
  <c r="H318" i="1" s="1"/>
  <c r="G317" i="1"/>
  <c r="H317" i="1" s="1"/>
  <c r="G316" i="1"/>
  <c r="H316" i="1" s="1"/>
  <c r="G315" i="1"/>
  <c r="H315" i="1" s="1"/>
  <c r="G314" i="1"/>
  <c r="H314" i="1" s="1"/>
  <c r="G313" i="1"/>
  <c r="H313" i="1" s="1"/>
  <c r="G312" i="1"/>
  <c r="G311" i="1"/>
  <c r="H311" i="1" s="1"/>
  <c r="G310" i="1"/>
  <c r="H310" i="1" s="1"/>
  <c r="G309" i="1"/>
  <c r="H309" i="1" s="1"/>
  <c r="G308" i="1"/>
  <c r="H308" i="1" s="1"/>
  <c r="G307" i="1"/>
  <c r="H307" i="1" s="1"/>
  <c r="G306" i="1"/>
  <c r="H306" i="1" s="1"/>
  <c r="G304" i="1"/>
  <c r="H304" i="1" s="1"/>
  <c r="G303" i="1"/>
  <c r="H303" i="1" s="1"/>
  <c r="G302" i="1"/>
  <c r="H302" i="1" s="1"/>
  <c r="G301" i="1"/>
  <c r="H301" i="1" s="1"/>
  <c r="G300" i="1"/>
  <c r="H300" i="1" s="1"/>
  <c r="G299" i="1"/>
  <c r="H299" i="1" s="1"/>
  <c r="G298" i="1"/>
  <c r="H298" i="1" s="1"/>
  <c r="G297" i="1"/>
  <c r="H297" i="1" s="1"/>
  <c r="G296" i="1"/>
  <c r="H296" i="1" s="1"/>
  <c r="G295" i="1"/>
  <c r="H295" i="1" s="1"/>
  <c r="G294" i="1"/>
  <c r="H294" i="1" s="1"/>
  <c r="G293" i="1"/>
  <c r="H293" i="1" s="1"/>
  <c r="G292" i="1"/>
  <c r="H292" i="1" s="1"/>
  <c r="G291" i="1"/>
  <c r="H291" i="1" s="1"/>
  <c r="G290" i="1"/>
  <c r="H290" i="1" s="1"/>
  <c r="G289" i="1"/>
  <c r="H289" i="1" s="1"/>
  <c r="G288" i="1"/>
  <c r="H288" i="1" s="1"/>
  <c r="G287" i="1"/>
  <c r="H287" i="1" s="1"/>
  <c r="G283" i="1"/>
  <c r="H283" i="1" s="1"/>
  <c r="G282" i="1"/>
  <c r="H282" i="1" s="1"/>
  <c r="G281" i="1"/>
  <c r="H281" i="1" s="1"/>
  <c r="G280" i="1"/>
  <c r="H280" i="1" s="1"/>
  <c r="G279" i="1"/>
  <c r="H279" i="1" s="1"/>
  <c r="G278" i="1"/>
  <c r="H278" i="1" s="1"/>
  <c r="G277" i="1"/>
  <c r="H277" i="1" s="1"/>
  <c r="G276" i="1"/>
  <c r="H276" i="1" s="1"/>
  <c r="G275" i="1"/>
  <c r="H275" i="1" s="1"/>
  <c r="G274" i="1"/>
  <c r="H274" i="1" s="1"/>
  <c r="G273" i="1"/>
  <c r="H273" i="1" s="1"/>
  <c r="G272" i="1"/>
  <c r="H272" i="1" s="1"/>
  <c r="G271" i="1"/>
  <c r="H271" i="1" s="1"/>
  <c r="G270" i="1"/>
  <c r="H270" i="1" s="1"/>
  <c r="G269" i="1"/>
  <c r="H269" i="1" s="1"/>
  <c r="G268" i="1"/>
  <c r="H268" i="1" s="1"/>
  <c r="G267" i="1"/>
  <c r="H267" i="1" s="1"/>
  <c r="G266" i="1"/>
  <c r="H266" i="1" s="1"/>
  <c r="G264" i="1"/>
  <c r="H264" i="1" s="1"/>
  <c r="G263" i="1"/>
  <c r="H263" i="1" s="1"/>
  <c r="G262" i="1"/>
  <c r="H262" i="1" s="1"/>
  <c r="G261" i="1"/>
  <c r="H261" i="1" s="1"/>
  <c r="G260" i="1"/>
  <c r="H260" i="1" s="1"/>
  <c r="G259" i="1"/>
  <c r="H259" i="1" s="1"/>
  <c r="G258" i="1"/>
  <c r="H258" i="1" s="1"/>
  <c r="G257" i="1"/>
  <c r="H257" i="1" s="1"/>
  <c r="G256" i="1"/>
  <c r="H256" i="1" s="1"/>
  <c r="G255" i="1"/>
  <c r="H255" i="1" s="1"/>
  <c r="G254" i="1"/>
  <c r="H254" i="1" s="1"/>
  <c r="G253" i="1"/>
  <c r="H253" i="1" s="1"/>
  <c r="G252" i="1"/>
  <c r="H252" i="1" s="1"/>
  <c r="G251" i="1"/>
  <c r="H251" i="1" s="1"/>
  <c r="G250" i="1"/>
  <c r="H250" i="1" s="1"/>
  <c r="G249" i="1"/>
  <c r="H249" i="1" s="1"/>
  <c r="G248" i="1"/>
  <c r="H248" i="1" s="1"/>
  <c r="G247" i="1"/>
  <c r="H247" i="1" s="1"/>
  <c r="G246" i="1"/>
  <c r="H246" i="1" s="1"/>
  <c r="G244" i="1"/>
  <c r="H244" i="1" s="1"/>
  <c r="G243" i="1"/>
  <c r="H243" i="1" s="1"/>
  <c r="G242" i="1"/>
  <c r="H242" i="1" s="1"/>
  <c r="G241" i="1"/>
  <c r="H241" i="1" s="1"/>
  <c r="G240" i="1"/>
  <c r="H240" i="1" s="1"/>
  <c r="G239" i="1"/>
  <c r="H239" i="1" s="1"/>
  <c r="G238" i="1"/>
  <c r="H238" i="1" s="1"/>
  <c r="G237" i="1"/>
  <c r="H237" i="1" s="1"/>
  <c r="G236" i="1"/>
  <c r="H236" i="1" s="1"/>
  <c r="G235" i="1"/>
  <c r="H235" i="1" s="1"/>
  <c r="G234" i="1"/>
  <c r="H234" i="1" s="1"/>
  <c r="G233" i="1"/>
  <c r="H233" i="1" s="1"/>
  <c r="G232" i="1"/>
  <c r="H232" i="1" s="1"/>
  <c r="G231" i="1"/>
  <c r="H231" i="1" s="1"/>
  <c r="G230" i="1"/>
  <c r="H230" i="1" s="1"/>
  <c r="G229" i="1"/>
  <c r="H229" i="1" s="1"/>
  <c r="G228" i="1"/>
  <c r="H228" i="1" s="1"/>
  <c r="G227" i="1"/>
  <c r="H227" i="1" s="1"/>
  <c r="G226" i="1"/>
  <c r="H226" i="1" s="1"/>
  <c r="G225" i="1"/>
  <c r="H225" i="1" s="1"/>
  <c r="G224" i="1"/>
  <c r="H224" i="1" s="1"/>
  <c r="G223" i="1"/>
  <c r="H223" i="1" s="1"/>
  <c r="G222" i="1"/>
  <c r="H222" i="1" s="1"/>
  <c r="G221" i="1"/>
  <c r="H221" i="1" s="1"/>
  <c r="G220" i="1"/>
  <c r="H220" i="1" s="1"/>
  <c r="G219" i="1"/>
  <c r="H219" i="1" s="1"/>
  <c r="G218" i="1"/>
  <c r="H218" i="1" s="1"/>
  <c r="G216" i="1"/>
  <c r="H216" i="1" s="1"/>
  <c r="G215" i="1"/>
  <c r="H215" i="1" s="1"/>
  <c r="G214" i="1"/>
  <c r="H214" i="1" s="1"/>
  <c r="G213" i="1"/>
  <c r="H213" i="1" s="1"/>
  <c r="G212" i="1"/>
  <c r="H212" i="1" s="1"/>
  <c r="G211" i="1"/>
  <c r="H211" i="1" s="1"/>
  <c r="G210" i="1"/>
  <c r="H210" i="1" s="1"/>
  <c r="G209" i="1"/>
  <c r="H209" i="1" s="1"/>
  <c r="G208" i="1"/>
  <c r="H208" i="1" s="1"/>
  <c r="G207" i="1"/>
  <c r="H207" i="1" s="1"/>
  <c r="G206" i="1"/>
  <c r="H206" i="1" s="1"/>
  <c r="G203" i="1"/>
  <c r="H203" i="1" s="1"/>
  <c r="G202" i="1"/>
  <c r="H202" i="1" s="1"/>
  <c r="G201" i="1"/>
  <c r="H201" i="1" s="1"/>
  <c r="G200" i="1"/>
  <c r="H200" i="1" s="1"/>
  <c r="G199" i="1"/>
  <c r="H199" i="1" s="1"/>
  <c r="G198" i="1"/>
  <c r="H198" i="1" s="1"/>
  <c r="G197" i="1"/>
  <c r="H197" i="1" s="1"/>
  <c r="G196" i="1"/>
  <c r="H196" i="1" s="1"/>
  <c r="G195" i="1"/>
  <c r="H195" i="1" s="1"/>
  <c r="G193" i="1"/>
  <c r="H193" i="1" s="1"/>
  <c r="G192" i="1"/>
  <c r="H192" i="1" s="1"/>
  <c r="G191" i="1"/>
  <c r="H191" i="1" s="1"/>
  <c r="G189" i="1"/>
  <c r="H189" i="1" s="1"/>
  <c r="G188" i="1"/>
  <c r="H188" i="1" s="1"/>
  <c r="G187" i="1"/>
  <c r="H187" i="1" s="1"/>
  <c r="G186" i="1"/>
  <c r="H186" i="1" s="1"/>
  <c r="G185" i="1"/>
  <c r="H185" i="1" s="1"/>
  <c r="G184" i="1"/>
  <c r="H184" i="1" s="1"/>
  <c r="G182" i="1"/>
  <c r="H182" i="1" s="1"/>
  <c r="G181" i="1"/>
  <c r="H181" i="1" s="1"/>
  <c r="G180" i="1"/>
  <c r="H180" i="1" s="1"/>
  <c r="G179" i="1"/>
  <c r="H179" i="1" s="1"/>
  <c r="G178" i="1"/>
  <c r="H178" i="1" s="1"/>
  <c r="G177" i="1"/>
  <c r="H177" i="1" s="1"/>
  <c r="G176" i="1"/>
  <c r="H176" i="1" s="1"/>
  <c r="G175" i="1"/>
  <c r="H175" i="1" s="1"/>
  <c r="G174" i="1"/>
  <c r="H174" i="1" s="1"/>
  <c r="G172" i="1"/>
  <c r="H172" i="1" s="1"/>
  <c r="G171" i="1"/>
  <c r="H171" i="1" s="1"/>
  <c r="I171" i="1" s="1"/>
  <c r="G169" i="1"/>
  <c r="H169" i="1" s="1"/>
  <c r="G168" i="1"/>
  <c r="H168" i="1" s="1"/>
  <c r="G167" i="1"/>
  <c r="H167" i="1" s="1"/>
  <c r="G165" i="1"/>
  <c r="H165" i="1" s="1"/>
  <c r="G164" i="1"/>
  <c r="H164" i="1" s="1"/>
  <c r="G163" i="1"/>
  <c r="H163" i="1" s="1"/>
  <c r="G162" i="1"/>
  <c r="H162" i="1" s="1"/>
  <c r="G161" i="1"/>
  <c r="H161" i="1" s="1"/>
  <c r="G158" i="1"/>
  <c r="H158" i="1" s="1"/>
  <c r="G157" i="1"/>
  <c r="H157" i="1" s="1"/>
  <c r="G156" i="1"/>
  <c r="H156" i="1" s="1"/>
  <c r="G155" i="1"/>
  <c r="H155" i="1" s="1"/>
  <c r="G154" i="1"/>
  <c r="H154" i="1" s="1"/>
  <c r="G153" i="1"/>
  <c r="H153" i="1" s="1"/>
  <c r="G152" i="1"/>
  <c r="H152" i="1" s="1"/>
  <c r="G151" i="1"/>
  <c r="H151" i="1" s="1"/>
  <c r="G150" i="1"/>
  <c r="H150" i="1" s="1"/>
  <c r="G149" i="1"/>
  <c r="H149" i="1" s="1"/>
  <c r="G148" i="1"/>
  <c r="H148" i="1" s="1"/>
  <c r="G147" i="1"/>
  <c r="H147" i="1" s="1"/>
  <c r="G145" i="1"/>
  <c r="H145" i="1" s="1"/>
  <c r="G144" i="1"/>
  <c r="H144" i="1" s="1"/>
  <c r="G143" i="1"/>
  <c r="H143" i="1" s="1"/>
  <c r="G142" i="1"/>
  <c r="H142" i="1" s="1"/>
  <c r="G141" i="1"/>
  <c r="H141" i="1" s="1"/>
  <c r="G140" i="1"/>
  <c r="H140" i="1" s="1"/>
  <c r="G139" i="1"/>
  <c r="H139" i="1" s="1"/>
  <c r="G137" i="1"/>
  <c r="H137" i="1" s="1"/>
  <c r="G136" i="1"/>
  <c r="H136" i="1" s="1"/>
  <c r="G135" i="1"/>
  <c r="H135" i="1" s="1"/>
  <c r="G134" i="1"/>
  <c r="H134" i="1" s="1"/>
  <c r="G130" i="1"/>
  <c r="H130" i="1" s="1"/>
  <c r="G129" i="1"/>
  <c r="H129" i="1" s="1"/>
  <c r="G128" i="1"/>
  <c r="H128" i="1" s="1"/>
  <c r="G127" i="1"/>
  <c r="H127" i="1" s="1"/>
  <c r="G126" i="1"/>
  <c r="H126" i="1" s="1"/>
  <c r="G125" i="1"/>
  <c r="H125" i="1" s="1"/>
  <c r="G124" i="1"/>
  <c r="H124" i="1" s="1"/>
  <c r="G123" i="1"/>
  <c r="H123" i="1" s="1"/>
  <c r="G122" i="1"/>
  <c r="H122" i="1" s="1"/>
  <c r="G121" i="1"/>
  <c r="H121" i="1" s="1"/>
  <c r="G120" i="1"/>
  <c r="H120" i="1" s="1"/>
  <c r="G119" i="1"/>
  <c r="H119" i="1" s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4" i="1"/>
  <c r="H54" i="1" s="1"/>
  <c r="G53" i="1"/>
  <c r="H53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4" i="1"/>
  <c r="H34" i="1" s="1"/>
  <c r="G33" i="1"/>
  <c r="H33" i="1" s="1"/>
  <c r="G32" i="1"/>
  <c r="H32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H20" i="1"/>
  <c r="H19" i="1"/>
  <c r="G18" i="1"/>
  <c r="H18" i="1" s="1"/>
  <c r="G17" i="1"/>
  <c r="H17" i="1" s="1"/>
  <c r="I17" i="1" s="1"/>
  <c r="I15" i="1"/>
  <c r="G14" i="1"/>
  <c r="H14" i="1" s="1"/>
  <c r="I14" i="1" s="1"/>
  <c r="H365" i="1"/>
  <c r="H364" i="1"/>
  <c r="H312" i="1"/>
  <c r="N140" i="1" l="1"/>
  <c r="M140" i="1"/>
  <c r="I13" i="1"/>
  <c r="M56" i="1"/>
  <c r="N56" i="1"/>
  <c r="O56" i="1" s="1"/>
  <c r="M76" i="1"/>
  <c r="N76" i="1"/>
  <c r="O76" i="1" s="1"/>
  <c r="N165" i="1"/>
  <c r="M165" i="1"/>
  <c r="N312" i="1"/>
  <c r="M312" i="1"/>
  <c r="M287" i="1"/>
  <c r="N287" i="1"/>
  <c r="N291" i="1"/>
  <c r="M291" i="1"/>
  <c r="N295" i="1"/>
  <c r="M295" i="1"/>
  <c r="N299" i="1"/>
  <c r="O299" i="1" s="1"/>
  <c r="M299" i="1"/>
  <c r="N303" i="1"/>
  <c r="M303" i="1"/>
  <c r="N308" i="1"/>
  <c r="O308" i="1" s="1"/>
  <c r="M308" i="1"/>
  <c r="N316" i="1"/>
  <c r="M316" i="1"/>
  <c r="M320" i="1"/>
  <c r="N320" i="1"/>
  <c r="M325" i="1"/>
  <c r="N325" i="1"/>
  <c r="M329" i="1"/>
  <c r="N329" i="1"/>
  <c r="M333" i="1"/>
  <c r="N333" i="1"/>
  <c r="M337" i="1"/>
  <c r="N337" i="1"/>
  <c r="M342" i="1"/>
  <c r="N342" i="1"/>
  <c r="M346" i="1"/>
  <c r="N346" i="1"/>
  <c r="M350" i="1"/>
  <c r="N350" i="1"/>
  <c r="N354" i="1"/>
  <c r="M354" i="1"/>
  <c r="N358" i="1"/>
  <c r="M358" i="1"/>
  <c r="O358" i="1" s="1"/>
  <c r="N362" i="1"/>
  <c r="M362" i="1"/>
  <c r="M364" i="1"/>
  <c r="N364" i="1"/>
  <c r="M288" i="1"/>
  <c r="N288" i="1"/>
  <c r="M292" i="1"/>
  <c r="N292" i="1"/>
  <c r="O292" i="1" s="1"/>
  <c r="M296" i="1"/>
  <c r="N296" i="1"/>
  <c r="N300" i="1"/>
  <c r="M300" i="1"/>
  <c r="N304" i="1"/>
  <c r="M304" i="1"/>
  <c r="N309" i="1"/>
  <c r="M309" i="1"/>
  <c r="N313" i="1"/>
  <c r="M313" i="1"/>
  <c r="M317" i="1"/>
  <c r="N317" i="1"/>
  <c r="O317" i="1" s="1"/>
  <c r="N321" i="1"/>
  <c r="M321" i="1"/>
  <c r="N326" i="1"/>
  <c r="M326" i="1"/>
  <c r="N330" i="1"/>
  <c r="M330" i="1"/>
  <c r="N334" i="1"/>
  <c r="M334" i="1"/>
  <c r="N338" i="1"/>
  <c r="M338" i="1"/>
  <c r="N343" i="1"/>
  <c r="M343" i="1"/>
  <c r="N347" i="1"/>
  <c r="M347" i="1"/>
  <c r="N351" i="1"/>
  <c r="M351" i="1"/>
  <c r="M355" i="1"/>
  <c r="N355" i="1"/>
  <c r="M359" i="1"/>
  <c r="N359" i="1"/>
  <c r="O359" i="1" s="1"/>
  <c r="M365" i="1"/>
  <c r="N365" i="1"/>
  <c r="M289" i="1"/>
  <c r="N289" i="1"/>
  <c r="O289" i="1" s="1"/>
  <c r="M293" i="1"/>
  <c r="N293" i="1"/>
  <c r="N297" i="1"/>
  <c r="M297" i="1"/>
  <c r="N301" i="1"/>
  <c r="M301" i="1"/>
  <c r="N306" i="1"/>
  <c r="M306" i="1"/>
  <c r="N310" i="1"/>
  <c r="M310" i="1"/>
  <c r="N314" i="1"/>
  <c r="M314" i="1"/>
  <c r="N318" i="1"/>
  <c r="M318" i="1"/>
  <c r="M323" i="1"/>
  <c r="N323" i="1"/>
  <c r="M327" i="1"/>
  <c r="N327" i="1"/>
  <c r="M331" i="1"/>
  <c r="N331" i="1"/>
  <c r="O331" i="1" s="1"/>
  <c r="M335" i="1"/>
  <c r="N335" i="1"/>
  <c r="N339" i="1"/>
  <c r="M339" i="1"/>
  <c r="N344" i="1"/>
  <c r="M344" i="1"/>
  <c r="N348" i="1"/>
  <c r="M348" i="1"/>
  <c r="M356" i="1"/>
  <c r="N356" i="1"/>
  <c r="M360" i="1"/>
  <c r="N360" i="1"/>
  <c r="O360" i="1" s="1"/>
  <c r="M290" i="1"/>
  <c r="N290" i="1"/>
  <c r="M294" i="1"/>
  <c r="N294" i="1"/>
  <c r="O294" i="1" s="1"/>
  <c r="N298" i="1"/>
  <c r="M298" i="1"/>
  <c r="N302" i="1"/>
  <c r="M302" i="1"/>
  <c r="N307" i="1"/>
  <c r="M307" i="1"/>
  <c r="N311" i="1"/>
  <c r="M311" i="1"/>
  <c r="N315" i="1"/>
  <c r="M315" i="1"/>
  <c r="M319" i="1"/>
  <c r="N319" i="1"/>
  <c r="O319" i="1" s="1"/>
  <c r="M324" i="1"/>
  <c r="N324" i="1"/>
  <c r="M328" i="1"/>
  <c r="N328" i="1"/>
  <c r="O328" i="1" s="1"/>
  <c r="M332" i="1"/>
  <c r="N332" i="1"/>
  <c r="N336" i="1"/>
  <c r="M336" i="1"/>
  <c r="N341" i="1"/>
  <c r="M341" i="1"/>
  <c r="N345" i="1"/>
  <c r="M345" i="1"/>
  <c r="N349" i="1"/>
  <c r="M349" i="1"/>
  <c r="M353" i="1"/>
  <c r="N353" i="1"/>
  <c r="O353" i="1" s="1"/>
  <c r="M357" i="1"/>
  <c r="N357" i="1"/>
  <c r="M361" i="1"/>
  <c r="N361" i="1"/>
  <c r="O361" i="1" s="1"/>
  <c r="N276" i="1"/>
  <c r="O276" i="1" s="1"/>
  <c r="M276" i="1"/>
  <c r="N277" i="1"/>
  <c r="M277" i="1"/>
  <c r="N281" i="1"/>
  <c r="O281" i="1" s="1"/>
  <c r="M281" i="1"/>
  <c r="M280" i="1"/>
  <c r="N280" i="1"/>
  <c r="O280" i="1" s="1"/>
  <c r="N274" i="1"/>
  <c r="M274" i="1"/>
  <c r="N278" i="1"/>
  <c r="M278" i="1"/>
  <c r="M282" i="1"/>
  <c r="N282" i="1"/>
  <c r="M275" i="1"/>
  <c r="N275" i="1"/>
  <c r="O275" i="1" s="1"/>
  <c r="M279" i="1"/>
  <c r="N279" i="1"/>
  <c r="O279" i="1" s="1"/>
  <c r="N283" i="1"/>
  <c r="M283" i="1"/>
  <c r="M273" i="1"/>
  <c r="N273" i="1"/>
  <c r="M270" i="1"/>
  <c r="N270" i="1"/>
  <c r="O270" i="1" s="1"/>
  <c r="N272" i="1"/>
  <c r="M272" i="1"/>
  <c r="M271" i="1"/>
  <c r="N271" i="1"/>
  <c r="O271" i="1" s="1"/>
  <c r="N213" i="1"/>
  <c r="M213" i="1"/>
  <c r="M222" i="1"/>
  <c r="N222" i="1"/>
  <c r="O222" i="1" s="1"/>
  <c r="N230" i="1"/>
  <c r="M230" i="1"/>
  <c r="M234" i="1"/>
  <c r="N234" i="1"/>
  <c r="N242" i="1"/>
  <c r="M242" i="1"/>
  <c r="N251" i="1"/>
  <c r="M251" i="1"/>
  <c r="N259" i="1"/>
  <c r="M259" i="1"/>
  <c r="N268" i="1"/>
  <c r="M268" i="1"/>
  <c r="N210" i="1"/>
  <c r="M210" i="1"/>
  <c r="M219" i="1"/>
  <c r="N219" i="1"/>
  <c r="O219" i="1" s="1"/>
  <c r="N227" i="1"/>
  <c r="M227" i="1"/>
  <c r="N235" i="1"/>
  <c r="M235" i="1"/>
  <c r="N243" i="1"/>
  <c r="M243" i="1"/>
  <c r="N252" i="1"/>
  <c r="M252" i="1"/>
  <c r="N260" i="1"/>
  <c r="M260" i="1"/>
  <c r="M264" i="1"/>
  <c r="N264" i="1"/>
  <c r="O264" i="1" s="1"/>
  <c r="N207" i="1"/>
  <c r="M207" i="1"/>
  <c r="M211" i="1"/>
  <c r="N211" i="1"/>
  <c r="O211" i="1" s="1"/>
  <c r="N215" i="1"/>
  <c r="M215" i="1"/>
  <c r="N220" i="1"/>
  <c r="M220" i="1"/>
  <c r="N224" i="1"/>
  <c r="M224" i="1"/>
  <c r="N228" i="1"/>
  <c r="M228" i="1"/>
  <c r="N232" i="1"/>
  <c r="M232" i="1"/>
  <c r="M236" i="1"/>
  <c r="N236" i="1"/>
  <c r="O236" i="1" s="1"/>
  <c r="M240" i="1"/>
  <c r="N240" i="1"/>
  <c r="N244" i="1"/>
  <c r="M244" i="1"/>
  <c r="N249" i="1"/>
  <c r="M249" i="1"/>
  <c r="N253" i="1"/>
  <c r="M253" i="1"/>
  <c r="N257" i="1"/>
  <c r="M257" i="1"/>
  <c r="N261" i="1"/>
  <c r="M261" i="1"/>
  <c r="M266" i="1"/>
  <c r="N266" i="1"/>
  <c r="N209" i="1"/>
  <c r="M209" i="1"/>
  <c r="M218" i="1"/>
  <c r="N218" i="1"/>
  <c r="N226" i="1"/>
  <c r="M226" i="1"/>
  <c r="O226" i="1" s="1"/>
  <c r="M238" i="1"/>
  <c r="N238" i="1"/>
  <c r="N247" i="1"/>
  <c r="M247" i="1"/>
  <c r="M255" i="1"/>
  <c r="N255" i="1"/>
  <c r="N263" i="1"/>
  <c r="M263" i="1"/>
  <c r="N206" i="1"/>
  <c r="M206" i="1"/>
  <c r="M214" i="1"/>
  <c r="N214" i="1"/>
  <c r="O214" i="1" s="1"/>
  <c r="M223" i="1"/>
  <c r="N223" i="1"/>
  <c r="N231" i="1"/>
  <c r="M231" i="1"/>
  <c r="N239" i="1"/>
  <c r="M239" i="1"/>
  <c r="N248" i="1"/>
  <c r="M248" i="1"/>
  <c r="N256" i="1"/>
  <c r="M256" i="1"/>
  <c r="M269" i="1"/>
  <c r="N269" i="1"/>
  <c r="O269" i="1" s="1"/>
  <c r="N208" i="1"/>
  <c r="M208" i="1"/>
  <c r="N212" i="1"/>
  <c r="M212" i="1"/>
  <c r="M216" i="1"/>
  <c r="N216" i="1"/>
  <c r="M221" i="1"/>
  <c r="N221" i="1"/>
  <c r="O221" i="1" s="1"/>
  <c r="M225" i="1"/>
  <c r="N225" i="1"/>
  <c r="M229" i="1"/>
  <c r="N229" i="1"/>
  <c r="O229" i="1" s="1"/>
  <c r="N233" i="1"/>
  <c r="M233" i="1"/>
  <c r="M237" i="1"/>
  <c r="N237" i="1"/>
  <c r="O237" i="1" s="1"/>
  <c r="M241" i="1"/>
  <c r="N241" i="1"/>
  <c r="N246" i="1"/>
  <c r="M246" i="1"/>
  <c r="N250" i="1"/>
  <c r="M250" i="1"/>
  <c r="N254" i="1"/>
  <c r="M254" i="1"/>
  <c r="N258" i="1"/>
  <c r="M258" i="1"/>
  <c r="N262" i="1"/>
  <c r="M262" i="1"/>
  <c r="M267" i="1"/>
  <c r="N267" i="1"/>
  <c r="M176" i="1"/>
  <c r="N176" i="1"/>
  <c r="M185" i="1"/>
  <c r="N185" i="1"/>
  <c r="N195" i="1"/>
  <c r="M195" i="1"/>
  <c r="M203" i="1"/>
  <c r="N203" i="1"/>
  <c r="N172" i="1"/>
  <c r="M172" i="1"/>
  <c r="N181" i="1"/>
  <c r="M181" i="1"/>
  <c r="M186" i="1"/>
  <c r="N186" i="1"/>
  <c r="O186" i="1" s="1"/>
  <c r="N196" i="1"/>
  <c r="M196" i="1"/>
  <c r="M168" i="1"/>
  <c r="N168" i="1"/>
  <c r="O168" i="1" s="1"/>
  <c r="M174" i="1"/>
  <c r="N174" i="1"/>
  <c r="M178" i="1"/>
  <c r="N178" i="1"/>
  <c r="O178" i="1" s="1"/>
  <c r="N182" i="1"/>
  <c r="M182" i="1"/>
  <c r="N187" i="1"/>
  <c r="M187" i="1"/>
  <c r="N192" i="1"/>
  <c r="M192" i="1"/>
  <c r="M197" i="1"/>
  <c r="N197" i="1"/>
  <c r="O197" i="1" s="1"/>
  <c r="M201" i="1"/>
  <c r="N201" i="1"/>
  <c r="M171" i="1"/>
  <c r="N171" i="1"/>
  <c r="M180" i="1"/>
  <c r="N180" i="1"/>
  <c r="N189" i="1"/>
  <c r="M189" i="1"/>
  <c r="M199" i="1"/>
  <c r="N199" i="1"/>
  <c r="N167" i="1"/>
  <c r="M167" i="1"/>
  <c r="N177" i="1"/>
  <c r="M177" i="1"/>
  <c r="N191" i="1"/>
  <c r="M191" i="1"/>
  <c r="N200" i="1"/>
  <c r="M200" i="1"/>
  <c r="N169" i="1"/>
  <c r="M169" i="1"/>
  <c r="N175" i="1"/>
  <c r="M175" i="1"/>
  <c r="N179" i="1"/>
  <c r="M179" i="1"/>
  <c r="N184" i="1"/>
  <c r="M184" i="1"/>
  <c r="M188" i="1"/>
  <c r="N188" i="1"/>
  <c r="O188" i="1" s="1"/>
  <c r="N193" i="1"/>
  <c r="M193" i="1"/>
  <c r="N198" i="1"/>
  <c r="M198" i="1"/>
  <c r="N202" i="1"/>
  <c r="M202" i="1"/>
  <c r="N161" i="1"/>
  <c r="M161" i="1"/>
  <c r="N162" i="1"/>
  <c r="M162" i="1"/>
  <c r="N157" i="1"/>
  <c r="M157" i="1"/>
  <c r="N155" i="1"/>
  <c r="M155" i="1"/>
  <c r="N156" i="1"/>
  <c r="O156" i="1" s="1"/>
  <c r="M156" i="1"/>
  <c r="N158" i="1"/>
  <c r="M158" i="1"/>
  <c r="N153" i="1"/>
  <c r="M153" i="1"/>
  <c r="N152" i="1"/>
  <c r="N146" i="1" s="1"/>
  <c r="M152" i="1"/>
  <c r="N143" i="1"/>
  <c r="M143" i="1"/>
  <c r="M138" i="1" s="1"/>
  <c r="N134" i="1"/>
  <c r="M134" i="1"/>
  <c r="M133" i="1" s="1"/>
  <c r="M132" i="1" s="1"/>
  <c r="M99" i="1"/>
  <c r="N99" i="1"/>
  <c r="O99" i="1" s="1"/>
  <c r="N110" i="1"/>
  <c r="M110" i="1"/>
  <c r="N118" i="1"/>
  <c r="M118" i="1"/>
  <c r="N126" i="1"/>
  <c r="M126" i="1"/>
  <c r="N96" i="1"/>
  <c r="M96" i="1"/>
  <c r="N107" i="1"/>
  <c r="M107" i="1"/>
  <c r="M115" i="1"/>
  <c r="N115" i="1"/>
  <c r="O115" i="1" s="1"/>
  <c r="N123" i="1"/>
  <c r="M123" i="1"/>
  <c r="M93" i="1"/>
  <c r="N93" i="1"/>
  <c r="O93" i="1" s="1"/>
  <c r="M97" i="1"/>
  <c r="N97" i="1"/>
  <c r="O97" i="1" s="1"/>
  <c r="M101" i="1"/>
  <c r="N101" i="1"/>
  <c r="O101" i="1" s="1"/>
  <c r="N108" i="1"/>
  <c r="M108" i="1"/>
  <c r="N112" i="1"/>
  <c r="M112" i="1"/>
  <c r="N116" i="1"/>
  <c r="M116" i="1"/>
  <c r="N120" i="1"/>
  <c r="M120" i="1"/>
  <c r="N124" i="1"/>
  <c r="M124" i="1"/>
  <c r="M128" i="1"/>
  <c r="N128" i="1"/>
  <c r="O128" i="1" s="1"/>
  <c r="M95" i="1"/>
  <c r="N95" i="1"/>
  <c r="O95" i="1" s="1"/>
  <c r="N106" i="1"/>
  <c r="M106" i="1"/>
  <c r="N114" i="1"/>
  <c r="M114" i="1"/>
  <c r="N122" i="1"/>
  <c r="M122" i="1"/>
  <c r="M130" i="1"/>
  <c r="N130" i="1"/>
  <c r="O130" i="1" s="1"/>
  <c r="N92" i="1"/>
  <c r="M92" i="1"/>
  <c r="N100" i="1"/>
  <c r="M100" i="1"/>
  <c r="M111" i="1"/>
  <c r="N111" i="1"/>
  <c r="O111" i="1" s="1"/>
  <c r="N119" i="1"/>
  <c r="M119" i="1"/>
  <c r="N127" i="1"/>
  <c r="M127" i="1"/>
  <c r="N94" i="1"/>
  <c r="M94" i="1"/>
  <c r="N98" i="1"/>
  <c r="M98" i="1"/>
  <c r="N105" i="1"/>
  <c r="M105" i="1"/>
  <c r="N109" i="1"/>
  <c r="M109" i="1"/>
  <c r="M113" i="1"/>
  <c r="N113" i="1"/>
  <c r="O113" i="1" s="1"/>
  <c r="M117" i="1"/>
  <c r="N117" i="1"/>
  <c r="O117" i="1" s="1"/>
  <c r="N121" i="1"/>
  <c r="M121" i="1"/>
  <c r="N125" i="1"/>
  <c r="M125" i="1"/>
  <c r="N129" i="1"/>
  <c r="M129" i="1"/>
  <c r="N81" i="1"/>
  <c r="M81" i="1"/>
  <c r="M79" i="1"/>
  <c r="N79" i="1"/>
  <c r="O79" i="1" s="1"/>
  <c r="M65" i="1"/>
  <c r="N65" i="1"/>
  <c r="N74" i="1"/>
  <c r="M74" i="1"/>
  <c r="M69" i="1"/>
  <c r="N69" i="1"/>
  <c r="N70" i="1"/>
  <c r="M70" i="1"/>
  <c r="M67" i="1"/>
  <c r="N67" i="1"/>
  <c r="M71" i="1"/>
  <c r="N71" i="1"/>
  <c r="O71" i="1" s="1"/>
  <c r="M75" i="1"/>
  <c r="N75" i="1"/>
  <c r="M73" i="1"/>
  <c r="N73" i="1"/>
  <c r="N66" i="1"/>
  <c r="M66" i="1"/>
  <c r="N68" i="1"/>
  <c r="M68" i="1"/>
  <c r="N72" i="1"/>
  <c r="M72" i="1"/>
  <c r="M57" i="1"/>
  <c r="N57" i="1"/>
  <c r="N61" i="1"/>
  <c r="M61" i="1"/>
  <c r="N58" i="1"/>
  <c r="M58" i="1"/>
  <c r="N62" i="1"/>
  <c r="M62" i="1"/>
  <c r="N60" i="1"/>
  <c r="M60" i="1"/>
  <c r="N59" i="1"/>
  <c r="M59" i="1"/>
  <c r="N63" i="1"/>
  <c r="M63" i="1"/>
  <c r="I54" i="1"/>
  <c r="N54" i="1"/>
  <c r="M54" i="1"/>
  <c r="I53" i="1"/>
  <c r="N53" i="1"/>
  <c r="M53" i="1"/>
  <c r="N47" i="1"/>
  <c r="O47" i="1" s="1"/>
  <c r="M47" i="1"/>
  <c r="N48" i="1"/>
  <c r="M48" i="1"/>
  <c r="N43" i="1"/>
  <c r="O43" i="1" s="1"/>
  <c r="M43" i="1"/>
  <c r="N37" i="1"/>
  <c r="M37" i="1"/>
  <c r="N36" i="1"/>
  <c r="M36" i="1"/>
  <c r="N38" i="1"/>
  <c r="M38" i="1"/>
  <c r="M23" i="1"/>
  <c r="M16" i="1" s="1"/>
  <c r="N23" i="1"/>
  <c r="H352" i="1"/>
  <c r="I352" i="1" s="1"/>
  <c r="I148" i="1"/>
  <c r="I156" i="1"/>
  <c r="I167" i="1"/>
  <c r="I181" i="1"/>
  <c r="I196" i="1"/>
  <c r="I206" i="1"/>
  <c r="I219" i="1"/>
  <c r="I227" i="1"/>
  <c r="I239" i="1"/>
  <c r="I248" i="1"/>
  <c r="I256" i="1"/>
  <c r="I269" i="1"/>
  <c r="I277" i="1"/>
  <c r="I292" i="1"/>
  <c r="I304" i="1"/>
  <c r="I313" i="1"/>
  <c r="I321" i="1"/>
  <c r="I334" i="1"/>
  <c r="I343" i="1"/>
  <c r="I355" i="1"/>
  <c r="I365" i="1"/>
  <c r="I315" i="1"/>
  <c r="I319" i="1"/>
  <c r="I324" i="1"/>
  <c r="I328" i="1"/>
  <c r="I332" i="1"/>
  <c r="I336" i="1"/>
  <c r="I341" i="1"/>
  <c r="I345" i="1"/>
  <c r="I349" i="1"/>
  <c r="I353" i="1"/>
  <c r="I357" i="1"/>
  <c r="I361" i="1"/>
  <c r="I364" i="1"/>
  <c r="I152" i="1"/>
  <c r="I162" i="1"/>
  <c r="I172" i="1"/>
  <c r="I177" i="1"/>
  <c r="I186" i="1"/>
  <c r="I191" i="1"/>
  <c r="I200" i="1"/>
  <c r="I210" i="1"/>
  <c r="I214" i="1"/>
  <c r="I223" i="1"/>
  <c r="I231" i="1"/>
  <c r="I235" i="1"/>
  <c r="I243" i="1"/>
  <c r="I252" i="1"/>
  <c r="I260" i="1"/>
  <c r="I264" i="1"/>
  <c r="I273" i="1"/>
  <c r="I281" i="1"/>
  <c r="I288" i="1"/>
  <c r="I296" i="1"/>
  <c r="I300" i="1"/>
  <c r="I309" i="1"/>
  <c r="I317" i="1"/>
  <c r="I326" i="1"/>
  <c r="I330" i="1"/>
  <c r="I338" i="1"/>
  <c r="I347" i="1"/>
  <c r="I351" i="1"/>
  <c r="I359" i="1"/>
  <c r="I203" i="1"/>
  <c r="I149" i="1"/>
  <c r="I153" i="1"/>
  <c r="I157" i="1"/>
  <c r="I163" i="1"/>
  <c r="I168" i="1"/>
  <c r="I174" i="1"/>
  <c r="I178" i="1"/>
  <c r="I182" i="1"/>
  <c r="I187" i="1"/>
  <c r="I192" i="1"/>
  <c r="I197" i="1"/>
  <c r="I201" i="1"/>
  <c r="I207" i="1"/>
  <c r="I211" i="1"/>
  <c r="I215" i="1"/>
  <c r="I220" i="1"/>
  <c r="I224" i="1"/>
  <c r="I228" i="1"/>
  <c r="I232" i="1"/>
  <c r="I236" i="1"/>
  <c r="I240" i="1"/>
  <c r="I244" i="1"/>
  <c r="I249" i="1"/>
  <c r="I253" i="1"/>
  <c r="I257" i="1"/>
  <c r="I261" i="1"/>
  <c r="I266" i="1"/>
  <c r="I270" i="1"/>
  <c r="I274" i="1"/>
  <c r="I278" i="1"/>
  <c r="I282" i="1"/>
  <c r="I289" i="1"/>
  <c r="I293" i="1"/>
  <c r="I297" i="1"/>
  <c r="I301" i="1"/>
  <c r="I306" i="1"/>
  <c r="I310" i="1"/>
  <c r="I314" i="1"/>
  <c r="I318" i="1"/>
  <c r="I323" i="1"/>
  <c r="I327" i="1"/>
  <c r="I331" i="1"/>
  <c r="I335" i="1"/>
  <c r="I339" i="1"/>
  <c r="I344" i="1"/>
  <c r="I348" i="1"/>
  <c r="I356" i="1"/>
  <c r="I360" i="1"/>
  <c r="I268" i="1"/>
  <c r="I150" i="1"/>
  <c r="I154" i="1"/>
  <c r="I158" i="1"/>
  <c r="I164" i="1"/>
  <c r="I169" i="1"/>
  <c r="I175" i="1"/>
  <c r="I179" i="1"/>
  <c r="I184" i="1"/>
  <c r="I188" i="1"/>
  <c r="I193" i="1"/>
  <c r="I198" i="1"/>
  <c r="I202" i="1"/>
  <c r="I208" i="1"/>
  <c r="I212" i="1"/>
  <c r="I216" i="1"/>
  <c r="I221" i="1"/>
  <c r="I225" i="1"/>
  <c r="I229" i="1"/>
  <c r="I233" i="1"/>
  <c r="I237" i="1"/>
  <c r="I241" i="1"/>
  <c r="I246" i="1"/>
  <c r="I250" i="1"/>
  <c r="I254" i="1"/>
  <c r="I258" i="1"/>
  <c r="I262" i="1"/>
  <c r="I267" i="1"/>
  <c r="I271" i="1"/>
  <c r="I275" i="1"/>
  <c r="I279" i="1"/>
  <c r="I283" i="1"/>
  <c r="I290" i="1"/>
  <c r="I294" i="1"/>
  <c r="I298" i="1"/>
  <c r="I302" i="1"/>
  <c r="I307" i="1"/>
  <c r="I311" i="1"/>
  <c r="I312" i="1"/>
  <c r="I147" i="1"/>
  <c r="I151" i="1"/>
  <c r="I155" i="1"/>
  <c r="I161" i="1"/>
  <c r="I165" i="1"/>
  <c r="I176" i="1"/>
  <c r="I180" i="1"/>
  <c r="I185" i="1"/>
  <c r="I189" i="1"/>
  <c r="I195" i="1"/>
  <c r="I199" i="1"/>
  <c r="I209" i="1"/>
  <c r="I213" i="1"/>
  <c r="I218" i="1"/>
  <c r="I222" i="1"/>
  <c r="I226" i="1"/>
  <c r="I230" i="1"/>
  <c r="I234" i="1"/>
  <c r="I238" i="1"/>
  <c r="I242" i="1"/>
  <c r="I247" i="1"/>
  <c r="I251" i="1"/>
  <c r="I255" i="1"/>
  <c r="I259" i="1"/>
  <c r="I263" i="1"/>
  <c r="I272" i="1"/>
  <c r="I276" i="1"/>
  <c r="I280" i="1"/>
  <c r="I287" i="1"/>
  <c r="I291" i="1"/>
  <c r="I295" i="1"/>
  <c r="I299" i="1"/>
  <c r="I303" i="1"/>
  <c r="I308" i="1"/>
  <c r="I316" i="1"/>
  <c r="I320" i="1"/>
  <c r="I325" i="1"/>
  <c r="I329" i="1"/>
  <c r="I333" i="1"/>
  <c r="I337" i="1"/>
  <c r="I342" i="1"/>
  <c r="I346" i="1"/>
  <c r="I350" i="1"/>
  <c r="I354" i="1"/>
  <c r="I358" i="1"/>
  <c r="I362" i="1"/>
  <c r="I122" i="1"/>
  <c r="I66" i="1"/>
  <c r="I78" i="1"/>
  <c r="I96" i="1"/>
  <c r="I111" i="1"/>
  <c r="I127" i="1"/>
  <c r="I58" i="1"/>
  <c r="I62" i="1"/>
  <c r="I67" i="1"/>
  <c r="I71" i="1"/>
  <c r="I75" i="1"/>
  <c r="I79" i="1"/>
  <c r="I93" i="1"/>
  <c r="I97" i="1"/>
  <c r="I101" i="1"/>
  <c r="I108" i="1"/>
  <c r="I112" i="1"/>
  <c r="I116" i="1"/>
  <c r="I120" i="1"/>
  <c r="I124" i="1"/>
  <c r="I128" i="1"/>
  <c r="I135" i="1"/>
  <c r="I140" i="1"/>
  <c r="I144" i="1"/>
  <c r="I57" i="1"/>
  <c r="I70" i="1"/>
  <c r="I92" i="1"/>
  <c r="I107" i="1"/>
  <c r="I119" i="1"/>
  <c r="I134" i="1"/>
  <c r="I143" i="1"/>
  <c r="I59" i="1"/>
  <c r="I63" i="1"/>
  <c r="I68" i="1"/>
  <c r="I72" i="1"/>
  <c r="I76" i="1"/>
  <c r="I80" i="1"/>
  <c r="I94" i="1"/>
  <c r="I98" i="1"/>
  <c r="I105" i="1"/>
  <c r="I109" i="1"/>
  <c r="I113" i="1"/>
  <c r="I117" i="1"/>
  <c r="I121" i="1"/>
  <c r="I125" i="1"/>
  <c r="I129" i="1"/>
  <c r="I136" i="1"/>
  <c r="I141" i="1"/>
  <c r="I145" i="1"/>
  <c r="I61" i="1"/>
  <c r="I74" i="1"/>
  <c r="I100" i="1"/>
  <c r="I115" i="1"/>
  <c r="I123" i="1"/>
  <c r="I139" i="1"/>
  <c r="I56" i="1"/>
  <c r="I60" i="1"/>
  <c r="I65" i="1"/>
  <c r="I69" i="1"/>
  <c r="I73" i="1"/>
  <c r="I77" i="1"/>
  <c r="I81" i="1"/>
  <c r="I95" i="1"/>
  <c r="I99" i="1"/>
  <c r="I106" i="1"/>
  <c r="I110" i="1"/>
  <c r="I114" i="1"/>
  <c r="I118" i="1"/>
  <c r="I126" i="1"/>
  <c r="I130" i="1"/>
  <c r="I137" i="1"/>
  <c r="I142" i="1"/>
  <c r="I18" i="1"/>
  <c r="I22" i="1"/>
  <c r="I26" i="1"/>
  <c r="I32" i="1"/>
  <c r="I37" i="1"/>
  <c r="I41" i="1"/>
  <c r="I45" i="1"/>
  <c r="I19" i="1"/>
  <c r="I23" i="1"/>
  <c r="I27" i="1"/>
  <c r="I33" i="1"/>
  <c r="I38" i="1"/>
  <c r="I42" i="1"/>
  <c r="I46" i="1"/>
  <c r="I20" i="1"/>
  <c r="I24" i="1"/>
  <c r="I28" i="1"/>
  <c r="I34" i="1"/>
  <c r="I39" i="1"/>
  <c r="I43" i="1"/>
  <c r="I47" i="1"/>
  <c r="I21" i="1"/>
  <c r="I25" i="1"/>
  <c r="I29" i="1"/>
  <c r="I36" i="1"/>
  <c r="I40" i="1"/>
  <c r="I44" i="1"/>
  <c r="I48" i="1"/>
  <c r="O61" i="1" l="1"/>
  <c r="O75" i="1"/>
  <c r="O140" i="1"/>
  <c r="O165" i="1"/>
  <c r="M170" i="1"/>
  <c r="O180" i="1"/>
  <c r="M183" i="1"/>
  <c r="O199" i="1"/>
  <c r="O201" i="1"/>
  <c r="O203" i="1"/>
  <c r="O185" i="1"/>
  <c r="O273" i="1"/>
  <c r="M363" i="1"/>
  <c r="O357" i="1"/>
  <c r="O332" i="1"/>
  <c r="O290" i="1"/>
  <c r="O356" i="1"/>
  <c r="O296" i="1"/>
  <c r="O288" i="1"/>
  <c r="O362" i="1"/>
  <c r="O346" i="1"/>
  <c r="I16" i="1"/>
  <c r="I31" i="1"/>
  <c r="I30" i="1" s="1"/>
  <c r="I138" i="1"/>
  <c r="I133" i="1"/>
  <c r="I160" i="1"/>
  <c r="O60" i="1"/>
  <c r="O54" i="1"/>
  <c r="O63" i="1"/>
  <c r="O58" i="1"/>
  <c r="M52" i="1"/>
  <c r="O72" i="1"/>
  <c r="O274" i="1"/>
  <c r="O250" i="1"/>
  <c r="O233" i="1"/>
  <c r="O208" i="1"/>
  <c r="O256" i="1"/>
  <c r="O239" i="1"/>
  <c r="O257" i="1"/>
  <c r="O249" i="1"/>
  <c r="O232" i="1"/>
  <c r="O224" i="1"/>
  <c r="O215" i="1"/>
  <c r="O207" i="1"/>
  <c r="O260" i="1"/>
  <c r="O243" i="1"/>
  <c r="O227" i="1"/>
  <c r="O210" i="1"/>
  <c r="O259" i="1"/>
  <c r="O230" i="1"/>
  <c r="I170" i="1"/>
  <c r="I194" i="1"/>
  <c r="O337" i="1"/>
  <c r="O315" i="1"/>
  <c r="O327" i="1"/>
  <c r="O318" i="1"/>
  <c r="O301" i="1"/>
  <c r="O347" i="1"/>
  <c r="O338" i="1"/>
  <c r="O330" i="1"/>
  <c r="O321" i="1"/>
  <c r="M305" i="1"/>
  <c r="O364" i="1"/>
  <c r="N363" i="1"/>
  <c r="N286" i="1"/>
  <c r="O287" i="1"/>
  <c r="I305" i="1"/>
  <c r="H305" i="1" s="1"/>
  <c r="I340" i="1"/>
  <c r="H340" i="1" s="1"/>
  <c r="O345" i="1"/>
  <c r="O311" i="1"/>
  <c r="O348" i="1"/>
  <c r="O314" i="1"/>
  <c r="O306" i="1"/>
  <c r="N305" i="1"/>
  <c r="O351" i="1"/>
  <c r="O334" i="1"/>
  <c r="O300" i="1"/>
  <c r="O350" i="1"/>
  <c r="O333" i="1"/>
  <c r="O316" i="1"/>
  <c r="M286" i="1"/>
  <c r="O324" i="1"/>
  <c r="O344" i="1"/>
  <c r="O335" i="1"/>
  <c r="O310" i="1"/>
  <c r="O293" i="1"/>
  <c r="O365" i="1"/>
  <c r="O355" i="1"/>
  <c r="O329" i="1"/>
  <c r="O320" i="1"/>
  <c r="O323" i="1"/>
  <c r="N322" i="1"/>
  <c r="I322" i="1"/>
  <c r="H322" i="1" s="1"/>
  <c r="N352" i="1"/>
  <c r="M352" i="1"/>
  <c r="M340" i="1" s="1"/>
  <c r="O336" i="1"/>
  <c r="O302" i="1"/>
  <c r="O339" i="1"/>
  <c r="M322" i="1"/>
  <c r="O297" i="1"/>
  <c r="O343" i="1"/>
  <c r="O326" i="1"/>
  <c r="O309" i="1"/>
  <c r="O342" i="1"/>
  <c r="O325" i="1"/>
  <c r="O303" i="1"/>
  <c r="O295" i="1"/>
  <c r="I286" i="1"/>
  <c r="I363" i="1"/>
  <c r="H363" i="1" s="1"/>
  <c r="O349" i="1"/>
  <c r="O341" i="1"/>
  <c r="N340" i="1"/>
  <c r="O307" i="1"/>
  <c r="O298" i="1"/>
  <c r="O313" i="1"/>
  <c r="O304" i="1"/>
  <c r="O354" i="1"/>
  <c r="O291" i="1"/>
  <c r="O312" i="1"/>
  <c r="O283" i="1"/>
  <c r="O278" i="1"/>
  <c r="O277" i="1"/>
  <c r="O282" i="1"/>
  <c r="O272" i="1"/>
  <c r="O262" i="1"/>
  <c r="O254" i="1"/>
  <c r="O212" i="1"/>
  <c r="O231" i="1"/>
  <c r="O247" i="1"/>
  <c r="O209" i="1"/>
  <c r="O253" i="1"/>
  <c r="O228" i="1"/>
  <c r="O235" i="1"/>
  <c r="O251" i="1"/>
  <c r="I217" i="1"/>
  <c r="H217" i="1" s="1"/>
  <c r="I265" i="1"/>
  <c r="H265" i="1" s="1"/>
  <c r="O267" i="1"/>
  <c r="O258" i="1"/>
  <c r="O241" i="1"/>
  <c r="O225" i="1"/>
  <c r="O216" i="1"/>
  <c r="O223" i="1"/>
  <c r="M205" i="1"/>
  <c r="O255" i="1"/>
  <c r="O238" i="1"/>
  <c r="O218" i="1"/>
  <c r="N217" i="1"/>
  <c r="O266" i="1"/>
  <c r="N265" i="1"/>
  <c r="O240" i="1"/>
  <c r="O242" i="1"/>
  <c r="O246" i="1"/>
  <c r="M245" i="1"/>
  <c r="I245" i="1"/>
  <c r="N245" i="1"/>
  <c r="O248" i="1"/>
  <c r="O263" i="1"/>
  <c r="O261" i="1"/>
  <c r="O244" i="1"/>
  <c r="O220" i="1"/>
  <c r="O252" i="1"/>
  <c r="O268" i="1"/>
  <c r="O234" i="1"/>
  <c r="I205" i="1"/>
  <c r="O206" i="1"/>
  <c r="N205" i="1"/>
  <c r="M217" i="1"/>
  <c r="M265" i="1"/>
  <c r="O213" i="1"/>
  <c r="O193" i="1"/>
  <c r="O175" i="1"/>
  <c r="O177" i="1"/>
  <c r="M173" i="1"/>
  <c r="O181" i="1"/>
  <c r="M190" i="1"/>
  <c r="M166" i="1"/>
  <c r="O171" i="1"/>
  <c r="N170" i="1"/>
  <c r="O170" i="1" s="1"/>
  <c r="M194" i="1"/>
  <c r="I166" i="1"/>
  <c r="O174" i="1"/>
  <c r="N173" i="1"/>
  <c r="I183" i="1"/>
  <c r="I173" i="1"/>
  <c r="H173" i="1" s="1"/>
  <c r="O202" i="1"/>
  <c r="O184" i="1"/>
  <c r="N183" i="1"/>
  <c r="O183" i="1" s="1"/>
  <c r="O200" i="1"/>
  <c r="O192" i="1"/>
  <c r="O182" i="1"/>
  <c r="O196" i="1"/>
  <c r="I190" i="1"/>
  <c r="H190" i="1" s="1"/>
  <c r="O198" i="1"/>
  <c r="O179" i="1"/>
  <c r="O169" i="1"/>
  <c r="O191" i="1"/>
  <c r="N190" i="1"/>
  <c r="O167" i="1"/>
  <c r="N166" i="1"/>
  <c r="O189" i="1"/>
  <c r="O187" i="1"/>
  <c r="O172" i="1"/>
  <c r="O195" i="1"/>
  <c r="N194" i="1"/>
  <c r="O176" i="1"/>
  <c r="O162" i="1"/>
  <c r="M160" i="1"/>
  <c r="O161" i="1"/>
  <c r="O160" i="1" s="1"/>
  <c r="N160" i="1"/>
  <c r="I146" i="1"/>
  <c r="O155" i="1"/>
  <c r="O158" i="1"/>
  <c r="O157" i="1"/>
  <c r="O152" i="1"/>
  <c r="M146" i="1"/>
  <c r="O153" i="1"/>
  <c r="I132" i="1"/>
  <c r="O143" i="1"/>
  <c r="O138" i="1" s="1"/>
  <c r="N138" i="1"/>
  <c r="O134" i="1"/>
  <c r="O133" i="1" s="1"/>
  <c r="N133" i="1"/>
  <c r="I104" i="1"/>
  <c r="M104" i="1"/>
  <c r="O121" i="1"/>
  <c r="O94" i="1"/>
  <c r="O100" i="1"/>
  <c r="O124" i="1"/>
  <c r="O108" i="1"/>
  <c r="O123" i="1"/>
  <c r="O110" i="1"/>
  <c r="M91" i="1"/>
  <c r="O129" i="1"/>
  <c r="N104" i="1"/>
  <c r="O105" i="1"/>
  <c r="O119" i="1"/>
  <c r="O114" i="1"/>
  <c r="O116" i="1"/>
  <c r="O107" i="1"/>
  <c r="O126" i="1"/>
  <c r="O125" i="1"/>
  <c r="O109" i="1"/>
  <c r="O98" i="1"/>
  <c r="O127" i="1"/>
  <c r="O92" i="1"/>
  <c r="O91" i="1" s="1"/>
  <c r="N91" i="1"/>
  <c r="O122" i="1"/>
  <c r="O106" i="1"/>
  <c r="O120" i="1"/>
  <c r="O112" i="1"/>
  <c r="O96" i="1"/>
  <c r="O118" i="1"/>
  <c r="O81" i="1"/>
  <c r="O68" i="1"/>
  <c r="O73" i="1"/>
  <c r="O70" i="1"/>
  <c r="O74" i="1"/>
  <c r="O67" i="1"/>
  <c r="O69" i="1"/>
  <c r="O65" i="1"/>
  <c r="N64" i="1"/>
  <c r="O66" i="1"/>
  <c r="M64" i="1"/>
  <c r="O59" i="1"/>
  <c r="O62" i="1"/>
  <c r="N55" i="1"/>
  <c r="O57" i="1"/>
  <c r="M55" i="1"/>
  <c r="I52" i="1"/>
  <c r="H52" i="1" s="1"/>
  <c r="O53" i="1"/>
  <c r="N52" i="1"/>
  <c r="M35" i="1"/>
  <c r="O48" i="1"/>
  <c r="I35" i="1"/>
  <c r="H35" i="1" s="1"/>
  <c r="O36" i="1"/>
  <c r="N35" i="1"/>
  <c r="O38" i="1"/>
  <c r="O37" i="1"/>
  <c r="O23" i="1"/>
  <c r="O16" i="1" s="1"/>
  <c r="N16" i="1"/>
  <c r="I91" i="1"/>
  <c r="H91" i="1" s="1"/>
  <c r="I64" i="1"/>
  <c r="H64" i="1" s="1"/>
  <c r="I55" i="1"/>
  <c r="H166" i="1"/>
  <c r="H170" i="1"/>
  <c r="H194" i="1"/>
  <c r="H183" i="1"/>
  <c r="H146" i="1"/>
  <c r="H104" i="1"/>
  <c r="H245" i="1"/>
  <c r="H160" i="1"/>
  <c r="H30" i="1"/>
  <c r="H138" i="1"/>
  <c r="H133" i="1"/>
  <c r="H16" i="1"/>
  <c r="O52" i="1" l="1"/>
  <c r="O55" i="1"/>
  <c r="O132" i="1"/>
  <c r="I285" i="1"/>
  <c r="O245" i="1"/>
  <c r="O190" i="1"/>
  <c r="O194" i="1"/>
  <c r="H286" i="1"/>
  <c r="O305" i="1"/>
  <c r="O322" i="1"/>
  <c r="O352" i="1"/>
  <c r="O340" i="1" s="1"/>
  <c r="O363" i="1"/>
  <c r="M285" i="1"/>
  <c r="N285" i="1"/>
  <c r="O286" i="1"/>
  <c r="I204" i="1"/>
  <c r="O217" i="1"/>
  <c r="M204" i="1"/>
  <c r="H205" i="1"/>
  <c r="N204" i="1"/>
  <c r="O205" i="1"/>
  <c r="O265" i="1"/>
  <c r="O166" i="1"/>
  <c r="I131" i="1"/>
  <c r="O173" i="1"/>
  <c r="O146" i="1"/>
  <c r="N132" i="1"/>
  <c r="O104" i="1"/>
  <c r="M51" i="1"/>
  <c r="I51" i="1"/>
  <c r="O64" i="1"/>
  <c r="O51" i="1" s="1"/>
  <c r="N51" i="1"/>
  <c r="O35" i="1"/>
  <c r="H13" i="1"/>
  <c r="H204" i="1"/>
  <c r="H285" i="1"/>
  <c r="P369" i="1"/>
  <c r="H31" i="1"/>
  <c r="H132" i="1"/>
  <c r="H55" i="1"/>
  <c r="G367" i="1" l="1"/>
  <c r="N131" i="1"/>
  <c r="N367" i="1" s="1"/>
  <c r="K5" i="1" s="1"/>
  <c r="O285" i="1"/>
  <c r="K4" i="1"/>
  <c r="O204" i="1"/>
  <c r="H51" i="1"/>
  <c r="H131" i="1"/>
  <c r="K6" i="1" l="1"/>
  <c r="K3" i="1"/>
  <c r="Q366" i="1"/>
  <c r="K7" i="1" l="1"/>
</calcChain>
</file>

<file path=xl/sharedStrings.xml><?xml version="1.0" encoding="utf-8"?>
<sst xmlns="http://schemas.openxmlformats.org/spreadsheetml/2006/main" count="2775" uniqueCount="1411">
  <si>
    <t>Item</t>
  </si>
  <si>
    <t xml:space="preserve"> 1 </t>
  </si>
  <si>
    <t>ADMINISTRAÇÃO LOCAL DA OBRA</t>
  </si>
  <si>
    <t/>
  </si>
  <si>
    <t xml:space="preserve"> 1.1 </t>
  </si>
  <si>
    <t>ADMINISTRAÇÃO LOCAL DE OBRA</t>
  </si>
  <si>
    <t>UN</t>
  </si>
  <si>
    <t xml:space="preserve"> 1.2 </t>
  </si>
  <si>
    <t>TAXA DO CREA</t>
  </si>
  <si>
    <t xml:space="preserve"> 2 </t>
  </si>
  <si>
    <t>SERVIÇOS PRELIMINARES / CANTEIRO DE OBRAS</t>
  </si>
  <si>
    <t xml:space="preserve"> 2.1 </t>
  </si>
  <si>
    <t>FORNECIMENTO E INSTALAÇÃO DE PLACA DE OBRA COM CHAPA GALVANIZADA E ESTRUTURA DE MADEIRA. AF_03/2022_PS</t>
  </si>
  <si>
    <t>m²</t>
  </si>
  <si>
    <t xml:space="preserve"> 2.2 </t>
  </si>
  <si>
    <t>Locação de container - Escritório com banheiro - 6,20 x 2,40m - Rev 02_02/2022</t>
  </si>
  <si>
    <t>mês</t>
  </si>
  <si>
    <t xml:space="preserve"> 2.3 </t>
  </si>
  <si>
    <t>Barracão aberto para refeitório de obra (capacidade 24 refeições simultâneas)-s=61,60m2 com materiais novos</t>
  </si>
  <si>
    <t>un</t>
  </si>
  <si>
    <t xml:space="preserve"> 2.4 </t>
  </si>
  <si>
    <t>Barracão para banheiro e vestiário de obra, s=35,10m², capacidade 20 operários com materiais novos</t>
  </si>
  <si>
    <t xml:space="preserve"> 2.5 </t>
  </si>
  <si>
    <t>Barracão fechado porte pequeno para depósito de cimento e almoxarifado (s=38,72 m2) com materiais novos</t>
  </si>
  <si>
    <t xml:space="preserve"> 2.6 </t>
  </si>
  <si>
    <t>LOCAÇÃO CONVENCIONAL DE OBRA, UTILIZANDO GABARITO DE TÁBUAS CORRIDAS PONTALETADAS A CADA 2,00M -  2 UTILIZAÇÕES. AF_03/2024</t>
  </si>
  <si>
    <t>M</t>
  </si>
  <si>
    <t xml:space="preserve"> 2.7 </t>
  </si>
  <si>
    <t>TAPUME COM TELHA METÁLICA. AF_03/2024</t>
  </si>
  <si>
    <t xml:space="preserve"> 2.8 </t>
  </si>
  <si>
    <t>LIMPEZA MECANIZADA DE CAMADA VEGETAL, VEGETAÇÃO E PEQUENAS ÁRVORES (DIÂMETRO DE TRONCO MENOR QUE 0,20 M), COM TRATOR DE ESTEIRAS. AF_03/2024</t>
  </si>
  <si>
    <t xml:space="preserve"> 2.9 </t>
  </si>
  <si>
    <t>CARGA, MANOBRA E DESCARGA DE SOLOS E MATERIAIS GRANULARES EM CAMINHÃO BASCULANTE 10 M³ - CARGA COM PÁ CARREGADEIRA (CAÇAMBA DE 1,7 A 2,8 M³ / 128 HP) E DESCARGA LIVRE (UNIDADE: T). AF_07/2020</t>
  </si>
  <si>
    <t>T</t>
  </si>
  <si>
    <t xml:space="preserve"> 2.10 </t>
  </si>
  <si>
    <t>TRANSPORTE COM CAMINHÃO BASCULANTE DE 10 M³, EM VIA URBANA PAVIMENTADA, DMT ATÉ 30 KM (UNIDADE: M3XKM). AF_07/2020</t>
  </si>
  <si>
    <t>M3XKM</t>
  </si>
  <si>
    <t xml:space="preserve"> 2.11 </t>
  </si>
  <si>
    <t>Ligação Predial de Água em Mureta de Concreto, Provisória ou Definitiva, com Fornecimento de Material, inclusive Mureta e Hidrômetro, Rede DN 50mm - Rev 03_10/2022</t>
  </si>
  <si>
    <t xml:space="preserve"> 2.12 </t>
  </si>
  <si>
    <t>ENTRADA DE ENERGIA ELÉTRICA, AÉREA, TRIFÁSICA, COM CAIXA DE SOBREPOR, CABO DE 16 MM2 E DISJUNTOR DIN 50A (NÃO INCLUSO O POSTE DE CONCRETO). AF_07/2020_PS</t>
  </si>
  <si>
    <t xml:space="preserve"> 2.13 </t>
  </si>
  <si>
    <t>POSTE DE CONCRETO ARMADO DE SECAO DUPLO T, EXTENSAO DE 10,00 M, RESISTENCIA DE 1000 DAN, TIPO B-1,5</t>
  </si>
  <si>
    <t xml:space="preserve"> 3 </t>
  </si>
  <si>
    <t>INFRAESTRUTURA</t>
  </si>
  <si>
    <t xml:space="preserve"> 3.1 </t>
  </si>
  <si>
    <t>MOVIMENTO DE TERRA</t>
  </si>
  <si>
    <t xml:space="preserve"> 3.1.1 </t>
  </si>
  <si>
    <t>ESCAVAÇÃO HORIZONTAL, INCLUINDO CARGA E DESCARGA EM SOLO DE 1A CATEGORIA COM TRATOR DE ESTEIRAS (100HP/LÂMINA: 2,19M3). AF_07/2020</t>
  </si>
  <si>
    <t>m³</t>
  </si>
  <si>
    <t xml:space="preserve"> 3.1.2 </t>
  </si>
  <si>
    <t>ESCAVAÇÃO VERTICAL PARA  EDIFICAÇÃO, COM CARGA, DESCARGA E TRANSPORTE DE SOLO DE 1ª CATEGORIA, COM ESCAVADEIRA HIDRÁULICA (CAÇAMBA: 0,8 M³ / 111 HP), FROTA DE 7 CAMINHÕES BASCULANTES DE 14 M³, DMT DE 6 KM E VELOCIDADE MÉDIA 22 KM/H. AF_05/2020</t>
  </si>
  <si>
    <t xml:space="preserve"> 3.1.3 </t>
  </si>
  <si>
    <t xml:space="preserve"> 4 </t>
  </si>
  <si>
    <t>ESTACIONAMENTO, RAMPAS E CALCADAS</t>
  </si>
  <si>
    <t xml:space="preserve"> 4.1 </t>
  </si>
  <si>
    <t>CONTRAPISO EM ARGAMASSA TRAÇO 1:4 (CIMENTO E AREIA), PREPARO MANUAL, APLICADO EM ÁREAS MOLHADAS SOBRE IMPERMEABILIZAÇÃO, ACABAMENTO NÃO REFORÇADO, ESPESSURA 3CM. AF_07/2021</t>
  </si>
  <si>
    <t xml:space="preserve"> 4.2 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</si>
  <si>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</si>
  <si>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 xml:space="preserve"> 4.3 </t>
  </si>
  <si>
    <t>EXECUÇÃO DE PASSEIO EM PISO INTERTRAVADO, COM BLOCO RETANGULAR COR NATURAL DE 20 X 10 CM, ESPESSURA 6 CM. AF_10/2022</t>
  </si>
  <si>
    <t xml:space="preserve"> 4.4 </t>
  </si>
  <si>
    <t>EXECUÇÃO DE PAVIMENTO EM PISO INTERTRAVADO, COM BLOCO RETANGULAR COR NATURAL DE 20 X 10 CM, ESPESSURA 8 CM. AF_10/2022</t>
  </si>
  <si>
    <t xml:space="preserve"> 4.5 </t>
  </si>
  <si>
    <t>EXECUÇÃO DE PASSEIO (CALÇADA) OU PISO DE CONCRETO COM CONCRETO MOLDADO IN LOCO, FEITO EM OBRA, ACABAMENTO CONVENCIONAL, ESPESSURA 6 CM, ARMADO. AF_08/2022</t>
  </si>
  <si>
    <t xml:space="preserve"> 4.6 </t>
  </si>
  <si>
    <t>ASSENTAMENTO DE GUIA (MEIO-FIO) EM TRECHO RETO, CONFECCIONADA EM CONCRETO PRÉ-FABRICADO, DIMENSÕES 100X15X13X30 CM (COMPRIMENTO X BASE INFERIOR X BASE SUPERIOR X ALTURA). AF_01/2024</t>
  </si>
  <si>
    <t xml:space="preserve"> 4.7 </t>
  </si>
  <si>
    <t>PISO PODOTÁTIL DE ALERTA OU DIRECIONAL, DE CONCRETO, ASSENTADO SOBRE ARGAMASSA. AF_03/2024</t>
  </si>
  <si>
    <t xml:space="preserve"> 4.8 </t>
  </si>
  <si>
    <t>GUARDA-CORPO DE AÇO GALVANIZADO DE 1,10M, MONTANTES TUBULARES DE 1.1/4" ESPAÇADOS DE 1,20M, TRAVESSA SUPERIOR DE 1.1/2", GRADIL FORMADO POR TUBOS HORIZONTAIS DE 1" E VERTICAIS DE 3/4", FIXADO COM CHUMBADOR MECÂNICO. AF_04/2019_PS</t>
  </si>
  <si>
    <t xml:space="preserve"> 4.9 </t>
  </si>
  <si>
    <t>CHAPISCO APLICADO EM ALVENARIAS E ESTRUTURAS DE CONCRETO INTERNAS, COM COLHER DE PEDREIRO.  ARGAMASSA TRAÇO 1:3 COM PREPARO MANUAL. AF_10/2022</t>
  </si>
  <si>
    <t xml:space="preserve"> 4.10 </t>
  </si>
  <si>
    <t xml:space="preserve"> 87779 </t>
  </si>
  <si>
    <t>EMBOÇO OU MASSA ÚNICA EM ARGAMASSA TRAÇO 1:2:8, PREPARO MECÂNICO COM BETONEIRA 400 L, APLICADA MANUALMENTE EM PANOS DE FACHADA COM PRESENÇA DE VÃOS, ESPESSURA DE 35 MM. AF_08/2022</t>
  </si>
  <si>
    <t xml:space="preserve"> 4.11 </t>
  </si>
  <si>
    <t>Muro em alvenaria bloco cerâmico, e=0,09m, c/alv de pedra (35x60cm), pilares (9x20cm) a cada 3,0m, cintas inferior e superior (9x15cm) em concreto armado fck=15,0 Mpa, c/chapisco, reboco e pint. hidracor sobre alvenaria, c/cintas epilares aparentes.</t>
  </si>
  <si>
    <t xml:space="preserve"> 4.12 </t>
  </si>
  <si>
    <t>Gradil modular, com pintura de acabamente na modulação,  2114 x 1650 mm, Metalgrade ou similar</t>
  </si>
  <si>
    <t>PINTURA DE DEMARCAÇÃO DE VAGA COM TINTA EPÓXI, E = 10 CM, APLICAÇÃO MANUAL. AF_05/2021</t>
  </si>
  <si>
    <t xml:space="preserve"> 5 </t>
  </si>
  <si>
    <t>PISCINA</t>
  </si>
  <si>
    <t xml:space="preserve"> 5.1 </t>
  </si>
  <si>
    <t>INFRA-ESTRUTURA</t>
  </si>
  <si>
    <t xml:space="preserve"> 5.1.1 </t>
  </si>
  <si>
    <t>ESCAVAÇÃO MANUAL PARA BLOCO DE COROAMENTO OU SAPATA (SEM ESCAVAÇÃO PARA COLOCAÇÃO DE FÔRMAS). AF_01/2024</t>
  </si>
  <si>
    <t xml:space="preserve"> 5.1.2 </t>
  </si>
  <si>
    <t xml:space="preserve"> 93382 </t>
  </si>
  <si>
    <t>REATERRO MANUAL DE VALAS, COM COMPACTADOR DE SOLOS DE PERCUSSÃO. AF_08/2023</t>
  </si>
  <si>
    <t xml:space="preserve"> 5.2 </t>
  </si>
  <si>
    <t>FUNDAÇÃO</t>
  </si>
  <si>
    <t xml:space="preserve"> 5.2.1 </t>
  </si>
  <si>
    <t xml:space="preserve"> 95241 </t>
  </si>
  <si>
    <t>LASTRO DE CONCRETO MAGRO, APLICADO EM PISOS, LAJES SOBRE SOLO OU RADIERS, ESPESSURA DE 5 CM. AF_01/2024</t>
  </si>
  <si>
    <t xml:space="preserve"> 5.2.2 </t>
  </si>
  <si>
    <t xml:space="preserve"> 96535 </t>
  </si>
  <si>
    <t>FABRICAÇÃO, MONTAGEM E DESMONTAGEM DE FÔRMA PARA SAPATA, EM MADEIRA SERRADA, E=25 MM, 4 UTILIZAÇÕES. AF_01/2024</t>
  </si>
  <si>
    <t xml:space="preserve"> 5.2.3 </t>
  </si>
  <si>
    <t xml:space="preserve"> 96556 </t>
  </si>
  <si>
    <t>CONCRETAGEM DE SAPATA, FCK 30 MPA, COM USO DE JERICA - LANÇAMENTO, ADENSAMENTO E ACABAMENTO. AF_01/2024</t>
  </si>
  <si>
    <t xml:space="preserve"> 5.2.4 </t>
  </si>
  <si>
    <t>CONCRETAGEM DE SAPATA, FCK 40 MPA, COM USO DE JERICA - LANÇAMENTO, ADENSAMENTO E ACABAMENTO</t>
  </si>
  <si>
    <t>M³</t>
  </si>
  <si>
    <t xml:space="preserve"> 5.2.5 </t>
  </si>
  <si>
    <t xml:space="preserve"> 104916 </t>
  </si>
  <si>
    <t>ARMAÇÃO DE SAPATA ISOLADA, VIGA BALDRAME E SAPATA CORRIDA UTILIZANDO AÇO CA-60 DE 5 MM - MONTAGEM. AF_01/2024</t>
  </si>
  <si>
    <t>KG</t>
  </si>
  <si>
    <t xml:space="preserve"> 5.2.6 </t>
  </si>
  <si>
    <t>ARMAÇÃO DE SAPATA ISOLADA, VIGA BALDRAME E SAPATA CORRIDA UTILIZANDO AÇO CA-50 DE 6,3 MM - MONTAGEM. AF_01/2024</t>
  </si>
  <si>
    <t xml:space="preserve"> 5.2.7 </t>
  </si>
  <si>
    <t>ARMAÇÃO DE SAPATA ISOLADA, VIGA BALDRAME E SAPATA CORRIDA UTILIZANDO AÇO CA-50 DE 8 MM - MONTAGEM. AF_01/2024</t>
  </si>
  <si>
    <t xml:space="preserve"> 5.2.8 </t>
  </si>
  <si>
    <t xml:space="preserve"> 104919 </t>
  </si>
  <si>
    <t>ARMAÇÃO DE SAPATA ISOLADA, VIGA BALDRAME E SAPATA CORRIDA UTILIZANDO AÇO CA-50 DE 10 MM - MONTAGEM. AF_01/2024</t>
  </si>
  <si>
    <t xml:space="preserve"> 5.3 </t>
  </si>
  <si>
    <t>ESTRUTURAS</t>
  </si>
  <si>
    <t xml:space="preserve"> 5.3.1 </t>
  </si>
  <si>
    <t>CONCRETAGEM DE PILARES, FCK = 40 MPA, COM USO DE BOMBA - LANÇAMENTO, ADENSAMENTO E ACABAMENTO</t>
  </si>
  <si>
    <t xml:space="preserve"> 5.3.2 </t>
  </si>
  <si>
    <t>CONCRETAGEM DE VIGAS E LAJES, FCK=40 MPA, PARA LAJES PREMOLDADAS COM USO DE BOMBA - LANÇAMENTO, ADENSAMENTO E ACABAMENTO</t>
  </si>
  <si>
    <t xml:space="preserve"> 5.3.3 </t>
  </si>
  <si>
    <t xml:space="preserve"> 92264 </t>
  </si>
  <si>
    <t>FABRICAÇÃO DE FÔRMA PARA PILARES E ESTRUTURAS SIMILARES, EM CHAPA DE MADEIRA COMPENSADA PLASTIFICADA, E = 18 MM. AF_09/2020</t>
  </si>
  <si>
    <t xml:space="preserve"> 5.3.4 </t>
  </si>
  <si>
    <t xml:space="preserve"> 92431 </t>
  </si>
  <si>
    <t>MONTAGEM E DESMONTAGEM DE FÔRMA DE PILARES RETANGULARES E ESTRUTURAS SIMILARES, PÉ-DIREITO SIMPLES, EM CHAPA DE MADEIRA COMPENSADA PLASTIFICADA, 10 UTILIZAÇÕES. AF_09/2020</t>
  </si>
  <si>
    <t xml:space="preserve"> 5.3.5 </t>
  </si>
  <si>
    <t xml:space="preserve"> 92266 </t>
  </si>
  <si>
    <t>FABRICAÇÃO DE FÔRMA PARA VIGAS, EM CHAPA DE MADEIRA COMPENSADA PLASTIFICADA, E = 18 MM. AF_09/2020</t>
  </si>
  <si>
    <t xml:space="preserve"> 5.3.6 </t>
  </si>
  <si>
    <t xml:space="preserve"> 92452 </t>
  </si>
  <si>
    <t>MONTAGEM E DESMONTAGEM DE FÔRMA DE VIGA, ESCORAMENTO METÁLICO, PÉ-DIREITO SIMPLES, EM CHAPA DE MADEIRA RESINADA, 2 UTILIZAÇÕES. AF_09/2020</t>
  </si>
  <si>
    <t xml:space="preserve"> 5.3.7 </t>
  </si>
  <si>
    <t xml:space="preserve"> 92759 </t>
  </si>
  <si>
    <t>ARMAÇÃO DE PILAR OU VIGA DE ESTRUTURA CONVENCIONAL DE CONCRETO ARMADO UTILIZANDO AÇO CA-60 DE 5,0 MM - MONTAGEM. AF_06/2022</t>
  </si>
  <si>
    <t xml:space="preserve"> 5.3.8 </t>
  </si>
  <si>
    <t>ARMAÇÃO DE PILAR OU VIGA DE ESTRUTURA CONVENCIONAL DE CONCRETO ARMADO UTILIZANDO AÇO CA-50 DE 6,3 MM - MONTAGEM. AF_06/2022</t>
  </si>
  <si>
    <t xml:space="preserve"> 5.3.9 </t>
  </si>
  <si>
    <t xml:space="preserve"> 92761 </t>
  </si>
  <si>
    <t>ARMAÇÃO DE PILAR OU VIGA DE ESTRUTURA CONVENCIONAL DE CONCRETO ARMADO UTILIZANDO AÇO CA-50 DE 8,0 MM - MONTAGEM. AF_06/2022</t>
  </si>
  <si>
    <t xml:space="preserve"> 5.3.10 </t>
  </si>
  <si>
    <t>ARMAÇÃO DE PILAR OU VIGA DE ESTRUTURA CONVENCIONAL DE CONCRETO ARMADO UTILIZANDO AÇO CA-50 DE 10,0 MM - MONTAGEM. AF_06/2022</t>
  </si>
  <si>
    <t xml:space="preserve"> 5.3.11 </t>
  </si>
  <si>
    <t>ARMAÇÃO DE PILAR OU VIGA DE ESTRUTURA CONVENCIONAL DE CONCRETO ARMADO UTILIZANDO AÇO CA-50 DE 16,0 MM - MONTAGEM. AF_06/2022</t>
  </si>
  <si>
    <t xml:space="preserve"> 5.3.12 </t>
  </si>
  <si>
    <t>ARMAÇÃO DE LAJE DE ESTRUTURA CONVENCIONAL DE CONCRETO ARMADO UTILIZANDO AÇO CA-60 DE 5,0 MM - MONTAGEM. AF_06/2022</t>
  </si>
  <si>
    <t xml:space="preserve"> 5.3.13 </t>
  </si>
  <si>
    <t>ARMAÇÃO DE LAJE DE ESTRUTURA CONVENCIONAL DE CONCRETO ARMADO UTILIZANDO AÇO CA-50 DE 8,0 MM - MONTAGEM. AF_06/2022</t>
  </si>
  <si>
    <t xml:space="preserve"> 5.3.14 </t>
  </si>
  <si>
    <t>ARMAÇÃO DE LAJE DE ESTRUTURA CONVENCIONAL DE CONCRETO ARMADO UTILIZANDO AÇO CA-50 DE 10,0 MM - MONTAGEM. AF_06/2022</t>
  </si>
  <si>
    <t xml:space="preserve"> 5.3.15 </t>
  </si>
  <si>
    <t>MONTAGEM E DESMONTAGEM DE FÔRMA DE LAJE MACIÇA, PÉ-DIREITO SIMPLES, EM CHAPA DE MADEIRA COMPENSADA RESINADA, 2 UTILIZAÇÕES. AF_09/2020</t>
  </si>
  <si>
    <t xml:space="preserve"> 5.3.16 </t>
  </si>
  <si>
    <t xml:space="preserve"> 97087 </t>
  </si>
  <si>
    <t>CAMADA SEPARADORA PARA EXECUÇÃO DE RADIER, PISO DE CONCRETO OU LAJE SOBRE SOLO, EM LONA PLÁSTICA. AF_09/2021</t>
  </si>
  <si>
    <t xml:space="preserve"> 5.3.17 </t>
  </si>
  <si>
    <t xml:space="preserve"> 101591 </t>
  </si>
  <si>
    <t>ESCORAMENTO DE VALA, TIPO CONTÍNUO COM PERFIL METÁLICO "U", COM PROFUNDIDADE DE 1,5 A 3,0 M, LARGURA MAIOR OU IGUAL 1,5 M E MENOR QUE 2,5 M. AF_08/2020</t>
  </si>
  <si>
    <t xml:space="preserve"> 5.4 </t>
  </si>
  <si>
    <t>ALVENARIA, REVESTIMENTO E ACABAMENTOS</t>
  </si>
  <si>
    <t xml:space="preserve"> 5.4.1 </t>
  </si>
  <si>
    <t xml:space="preserve"> 103329 </t>
  </si>
  <si>
    <t>ALVENARIA DE VEDAÇÃO DE BLOCOS CERÂMICOS FURADOS NA HORIZONTAL DE 9X19X19 CM (ESPESSURA 9 CM) E ARGAMASSA DE ASSENTAMENTO COM PREPARO MANUAL. AF_12/2021</t>
  </si>
  <si>
    <t xml:space="preserve"> 5.4.2 </t>
  </si>
  <si>
    <t xml:space="preserve"> 5.4.3 </t>
  </si>
  <si>
    <t xml:space="preserve"> 5.4.4 </t>
  </si>
  <si>
    <t>REVESTIMENTO CERÂMICO PARA PAREDES EXTERNAS EM PASTILHAS DE PORCELANA 5 X 5 CM (PLACAS DE 30 X 30 CM), ALINHADAS A PRUMO, APLICADO EM SUPERFÍCIES INTERNAS DE SACADA. AF_02/2023</t>
  </si>
  <si>
    <t xml:space="preserve"> 5.4.5 </t>
  </si>
  <si>
    <t xml:space="preserve"> 94962 </t>
  </si>
  <si>
    <t>CONCRETO MAGRO PARA LASTRO, TRAÇO 1:4,5:4,5 (EM MASSA SECA DE CIMENTO/ AREIA MÉDIA/ BRITA 1) - PREPARO MECÂNICO COM BETONEIRA 400 L. AF_05/2021</t>
  </si>
  <si>
    <t xml:space="preserve"> 5.4.6 </t>
  </si>
  <si>
    <t>ARGAMASSA TRAÇO 1:3 (EM VOLUME DE CIMENTO E AREIA MÉDIA ÚMIDA) PARA CONTRAPISO, PREPARO MECÂNICO COM BETONEIRA 400 L. AF_08/2019</t>
  </si>
  <si>
    <t xml:space="preserve"> 5.4.7 </t>
  </si>
  <si>
    <t>PISO EM PEDRA ARDÓSIA ASSENTADO SOBRE ARGAMASSA 1:3 (CIMENTO E AREIA). AF_09/2020</t>
  </si>
  <si>
    <t xml:space="preserve"> 5.4.8 </t>
  </si>
  <si>
    <t>Escada p/ piscina em aço inox 1 1/2"  com 5 dois degraus</t>
  </si>
  <si>
    <t>m</t>
  </si>
  <si>
    <t xml:space="preserve"> 5.4.9 </t>
  </si>
  <si>
    <t xml:space="preserve"> 98546 </t>
  </si>
  <si>
    <t>IMPERMEABILIZAÇÃO DE SUPERFÍCIE COM MANTA ASFÁLTICA, UMA CAMADA, INCLUSIVE APLICAÇÃO DE PRIMER ASFÁLTICO, E=4MM. AF_09/2023</t>
  </si>
  <si>
    <t xml:space="preserve"> 5.4.10 </t>
  </si>
  <si>
    <t>PROTEÇÃO MECÂNICA DE SUPERFÍCIE VERTICAL COM ARGAMASSA DE CIMENTO E AREIA, TRAÇO 1:3, E=2CM. AF_09/2023</t>
  </si>
  <si>
    <t xml:space="preserve"> 5.5 </t>
  </si>
  <si>
    <t>INSTALAÇÕES HIDRÁULICAS DA PISCINA</t>
  </si>
  <si>
    <t xml:space="preserve"> 5.5.1 </t>
  </si>
  <si>
    <t xml:space="preserve"> 89446 </t>
  </si>
  <si>
    <t>TUBO, PVC, SOLDÁVEL, DE 25MM, INSTALADO EM PRUMADA DE ÁGUA - FORNECIMENTO E INSTALAÇÃO. AF_06/2022</t>
  </si>
  <si>
    <t xml:space="preserve"> 5.5.2 </t>
  </si>
  <si>
    <t>TUBO, PVC, SOLDÁVEL, DE 50MM, INSTALADO EM PRUMADA DE ÁGUA - FORNECIMENTO E INSTALAÇÃO. AF_06/2022</t>
  </si>
  <si>
    <t xml:space="preserve"> 5.5.3 </t>
  </si>
  <si>
    <t>TUBO, PVC, SOLDÁVEL, DE 75MM, INSTALADO EM PRUMADA DE ÁGUA - FORNECIMENTO E INSTALAÇÃO. AF_06/2022</t>
  </si>
  <si>
    <t xml:space="preserve"> 5.5.4 </t>
  </si>
  <si>
    <t xml:space="preserve"> 89617 </t>
  </si>
  <si>
    <t>TE, PVC, SOLDÁVEL, DN 25MM, INSTALADO EM PRUMADA DE ÁGUA - FORNECIMENTO E INSTALAÇÃO. AF_06/2022</t>
  </si>
  <si>
    <t xml:space="preserve"> 5.5.5 </t>
  </si>
  <si>
    <t>TE, PVC, SOLDÁVEL, DN 50MM, INSTALADO EM RAMAL DE DISTRIBUIÇÃO DE ÁGUA - FORNECIMENTO E INSTALAÇÃO. AF_06/2022</t>
  </si>
  <si>
    <t xml:space="preserve"> 5.5.6 </t>
  </si>
  <si>
    <t>TE, PVC, SOLDÁVEL, DN 75MM, INSTALADO EM PRUMADA DE ÁGUA - FORNECIMENTO E INSTALAÇÃO. AF_06/2022</t>
  </si>
  <si>
    <t xml:space="preserve"> 5.5.7 </t>
  </si>
  <si>
    <t>TE DE REDUÇÃO, PVC, SOLDÁVEL, DN 75MM X 50MM, INSTALADO EM PRUMADA DE ÁGUA - FORNECIMENTO E INSTALAÇÃO. AF_06/2022</t>
  </si>
  <si>
    <t xml:space="preserve"> 5.5.8 </t>
  </si>
  <si>
    <t>JOELHO 90 GRAUS, PVC, SOLDÁVEL, DN 75MM, INSTALADO EM PRUMADA DE ÁGUA - FORNECIMENTO E INSTALAÇÃO. AF_06/2022</t>
  </si>
  <si>
    <t xml:space="preserve"> 5.5.9 </t>
  </si>
  <si>
    <t>JOELHO 90 GRAUS, PVC, SOLDÁVEL, DN 50MM, INSTALADO EM PRUMADA DE ÁGUA - FORNECIMENTO E INSTALAÇÃO. AF_06/2022</t>
  </si>
  <si>
    <t xml:space="preserve"> 5.5.10 </t>
  </si>
  <si>
    <t xml:space="preserve"> 89362 </t>
  </si>
  <si>
    <t>JOELHO 90 GRAUS, PVC, SOLDÁVEL, DN 25MM, INSTALADO EM RAMAL OU SUB-RAMAL DE ÁGUA - FORNECIMENTO E INSTALAÇÃO. AF_06/2022</t>
  </si>
  <si>
    <t xml:space="preserve"> 5.5.11 </t>
  </si>
  <si>
    <t xml:space="preserve"> 90373 </t>
  </si>
  <si>
    <t>JOELHO 90 GRAUS COM BUCHA DE LATÃO, PVC, SOLDÁVEL, DN 25MM, X 1/2  INSTALADO EM RAMAL OU SUB-RAMAL DE ÁGUA - FORNECIMENTO E INSTALAÇÃO. AF_06/2022</t>
  </si>
  <si>
    <t xml:space="preserve"> 5.5.12 </t>
  </si>
  <si>
    <t>JOELHO 45 GRAUS, PVC, SOLDÁVEL, DN 50MM, INSTALADO EM RAMAL DE DISTRIBUIÇÃO DE ÁGUA - FORNECIMENTO E INSTALAÇÃO. AF_06/2022</t>
  </si>
  <si>
    <t xml:space="preserve"> 5.5.13 </t>
  </si>
  <si>
    <t>CURVA 90 GRAUS, PVC, SOLDÁVEL, DN 75MM, INSTALADO EM PRUMADA DE ÁGUA - FORNECIMENTO E INSTALAÇÃO. AF_06/2022</t>
  </si>
  <si>
    <t xml:space="preserve"> 5.5.14 </t>
  </si>
  <si>
    <t>CURVA 90 GRAUS, PVC, SOLDÁVEL, DN 50MM, INSTALADO EM RAMAL DE DISTRIBUIÇÃO DE ÁGUA - FORNECIMENTO E INSTALAÇÃO. AF_06/2022</t>
  </si>
  <si>
    <t xml:space="preserve"> 5.5.15 </t>
  </si>
  <si>
    <t>ADAPTADOR CURTO COM BOLSA E ROSCA PARA REGISTRO, PVC, SOLDÁVEL, DN 75MM X 2.1/2", INSTALADO EM PRUMADA DE ÁGUA - FORNECIMENTO E INSTALAÇÃO. AF_12/2014</t>
  </si>
  <si>
    <t xml:space="preserve"> 5.5.16 </t>
  </si>
  <si>
    <t>ADAPTADOR CURTO COM BOLSA E ROSCA PARA REGISTRO, PVC, SOLDÁVEL, DN 50MM X 1.1/2 , INSTALADO EM PRUMADA DE ÁGUA - FORNECIMENTO E INSTALAÇÃO. AF_06/2022</t>
  </si>
  <si>
    <t xml:space="preserve"> 5.5.17 </t>
  </si>
  <si>
    <t>REGISTRO DE GAVETA BRUTO, LATÃO, ROSCÁVEL, 1 1/2" - FORNECIMENTO E INSTALAÇÃO. AF_08/2021</t>
  </si>
  <si>
    <t xml:space="preserve"> 5.5.18 </t>
  </si>
  <si>
    <t>REGISTRO DE GAVETA BRUTO, LATÃO, ROSCÁVEL, 2 1/2" - FORNECIMENTO E INSTALAÇÃO. AF_08/2021</t>
  </si>
  <si>
    <t xml:space="preserve"> 5.5.19 </t>
  </si>
  <si>
    <t>Ralo de fundo para piscina, anti-turbilhão, 15 x 15 cm, marca sodramar ou similar</t>
  </si>
  <si>
    <t xml:space="preserve"> 5.5.20 </t>
  </si>
  <si>
    <t>Desnatador de superfície de piscina / coadeira, fornecimento e instalação</t>
  </si>
  <si>
    <t xml:space="preserve"> 5.5.21 </t>
  </si>
  <si>
    <t>Dispositivo de retorno em aço inox 50mm, fornecimento e instalação</t>
  </si>
  <si>
    <t xml:space="preserve"> 5.5.22 </t>
  </si>
  <si>
    <t>Dispositivo de aspiração em aço inox, fornecimento e instalação</t>
  </si>
  <si>
    <t xml:space="preserve"> 5.5.23 </t>
  </si>
  <si>
    <t>Filtro p/piscina c/capacidade de 50m³, fornecimento e instalação</t>
  </si>
  <si>
    <t xml:space="preserve"> 5.5.24 </t>
  </si>
  <si>
    <t>FILTRO P/PISCINA C/CAPACIDADE DE 450M³ OU SUPERIOR, COM AREIA (INCLUSIVE PRÉ-FILTRO), BOMBA DE 5 CV FORNECIMENTO E INSTALAÇÃO</t>
  </si>
  <si>
    <t xml:space="preserve"> 5.5.25 </t>
  </si>
  <si>
    <t>BOMBA CENTRÍFUGA, TRIFÁSICA, 1 CV OU 0,99 HP, HM 14 A 40 M, Q 0,6 A 8,4 M3/H - FORNECIMENTO E INSTALAÇÃO. AF_12/2020</t>
  </si>
  <si>
    <t xml:space="preserve"> 5.5.26 </t>
  </si>
  <si>
    <t>Chuveiro redondo em alumínio 10", laminado polido, Prolazer ou similar, c/ registro de pressão cromado</t>
  </si>
  <si>
    <t xml:space="preserve"> 6 </t>
  </si>
  <si>
    <t>VESTIÁRIOS, BAR E GUARITA</t>
  </si>
  <si>
    <t xml:space="preserve"> 6.1 </t>
  </si>
  <si>
    <t xml:space="preserve"> 6.1.1 </t>
  </si>
  <si>
    <t xml:space="preserve"> 6.1.1.1 </t>
  </si>
  <si>
    <t xml:space="preserve"> 96526 </t>
  </si>
  <si>
    <t>ESCAVAÇÃO MANUAL PARA VIGA BALDRAME OU SAPATA CORRIDA (SEM ESCAVAÇÃO PARA COLOCAÇÃO DE FÔRMAS). AF_01/2024</t>
  </si>
  <si>
    <t xml:space="preserve"> 6.1.1.2 </t>
  </si>
  <si>
    <t xml:space="preserve"> 96520 </t>
  </si>
  <si>
    <t>ESCAVAÇÃO MECANIZADA PARA BLOCO DE COROAMENTO OU SAPATA COM RETROESCAVADEIRA (SEM ESCAVAÇÃO PARA COLOCAÇÃO DE FÔRMAS). AF_01/2024</t>
  </si>
  <si>
    <t xml:space="preserve"> 6.1.1.3 </t>
  </si>
  <si>
    <t xml:space="preserve"> 93358 </t>
  </si>
  <si>
    <t>ESCAVAÇÃO MANUAL DE VALA. AF_09/2024</t>
  </si>
  <si>
    <t xml:space="preserve"> 6.1.1.4 </t>
  </si>
  <si>
    <t xml:space="preserve"> 6.1.2 </t>
  </si>
  <si>
    <t xml:space="preserve"> 6.1.2.1 </t>
  </si>
  <si>
    <t xml:space="preserve"> 103800 </t>
  </si>
  <si>
    <t>PEDRA ARGAMASSADA COM CIMENTO E AREIA 1:3, 40% DE ARGAMASSA EM VOLUME - AREIA E PEDRA DE MÃO COMERCIAIS - FORNECIMENTO E ASSENTAMENTO. AF_08/2022</t>
  </si>
  <si>
    <t xml:space="preserve"> 6.1.2.2 </t>
  </si>
  <si>
    <t xml:space="preserve"> 6.1.2.3 </t>
  </si>
  <si>
    <t xml:space="preserve"> 6.1.2.4 </t>
  </si>
  <si>
    <t xml:space="preserve"> 6.1.2.5 </t>
  </si>
  <si>
    <t xml:space="preserve"> 6.1.2.6 </t>
  </si>
  <si>
    <t xml:space="preserve"> 6.1.2.7 </t>
  </si>
  <si>
    <t xml:space="preserve"> 6.2 </t>
  </si>
  <si>
    <t xml:space="preserve"> 6.2.1 </t>
  </si>
  <si>
    <t xml:space="preserve"> 6.2.2 </t>
  </si>
  <si>
    <t xml:space="preserve"> 6.2.3 </t>
  </si>
  <si>
    <t xml:space="preserve"> 103673 </t>
  </si>
  <si>
    <t>LANÇAMENTO COM USO DE BOMBA, ADENSAMENTO E ACABAMENTO DE CONCRETO EM ESTRUTURAS. AF_02/2022</t>
  </si>
  <si>
    <t xml:space="preserve"> 6.2.4 </t>
  </si>
  <si>
    <t xml:space="preserve"> 6.2.5 </t>
  </si>
  <si>
    <t xml:space="preserve"> 6.2.6 </t>
  </si>
  <si>
    <t xml:space="preserve"> 6.2.7 </t>
  </si>
  <si>
    <t xml:space="preserve"> 6.2.8 </t>
  </si>
  <si>
    <t xml:space="preserve"> 6.2.9 </t>
  </si>
  <si>
    <t xml:space="preserve"> 6.2.10 </t>
  </si>
  <si>
    <t xml:space="preserve"> 101964 </t>
  </si>
  <si>
    <t>LAJE PRÉ-MOLDADA UNIDIRECIONAL, BIAPOIADA, PARA FORRO, ENCHIMENTO EM CERÂMICA, VIGOTA CONVENCIONAL, ALTURA TOTAL DA LAJE (ENCHIMENTO+CAPA) = (8+3). AF_11/2020_PA</t>
  </si>
  <si>
    <t xml:space="preserve"> 6.2.11 </t>
  </si>
  <si>
    <t xml:space="preserve"> 6.2.12 </t>
  </si>
  <si>
    <t xml:space="preserve"> 6.3 </t>
  </si>
  <si>
    <t>ALVENARIA E VEDAÇÃO/ DIVISÓRIAS</t>
  </si>
  <si>
    <t xml:space="preserve"> 6.3.1 </t>
  </si>
  <si>
    <t xml:space="preserve"> 103324 </t>
  </si>
  <si>
    <t>ALVENARIA DE VEDAÇÃO DE BLOCOS CERÂMICOS FURADOS NA VERTICAL DE 14X19X39 CM (ESPESSURA 14 CM) E ARGAMASSA DE ASSENTAMENTO COM PREPARO EM BETONEIRA. AF_12/2021</t>
  </si>
  <si>
    <t xml:space="preserve"> 6.3.2 </t>
  </si>
  <si>
    <t xml:space="preserve"> 101162 </t>
  </si>
  <si>
    <t>ALVENARIA DE VEDAÇÃO COM ELEMENTO VAZADO DE CERÂMICA (COBOGÓ) DE 7X20X20CM E ARGAMASSA DE ASSENTAMENTO COM PREPARO EM BETONEIRA. AF_05/2020</t>
  </si>
  <si>
    <t xml:space="preserve"> 6.3.3 </t>
  </si>
  <si>
    <t xml:space="preserve"> 6.3.4 </t>
  </si>
  <si>
    <t xml:space="preserve"> 93200 </t>
  </si>
  <si>
    <t>FIXAÇÃO (ENCUNHAMENTO) DE ALVENARIA DE VEDAÇÃO COM ARGAMASSA APLICADA COM BISNAGA. AF_03/2024</t>
  </si>
  <si>
    <t xml:space="preserve"> 6.3.5 </t>
  </si>
  <si>
    <t xml:space="preserve"> 102253 </t>
  </si>
  <si>
    <t>DIVISORIA SANITÁRIA, TIPO CABINE, EM GRANITO CINZA POLIDO, ESP = 3CM, ASSENTADO COM ARGAMASSA COLANTE AC III-E, EXCLUSIVE FERRAGENS. AF_01/2021</t>
  </si>
  <si>
    <t xml:space="preserve"> 6.4 </t>
  </si>
  <si>
    <t>COBERTA/FORRO</t>
  </si>
  <si>
    <t xml:space="preserve"> 6.4.1 </t>
  </si>
  <si>
    <t xml:space="preserve"> 92539 </t>
  </si>
  <si>
    <t>TRAMA DE MADEIRA COMPOSTA POR RIPAS, CAIBROS E TERÇAS PARA TELHADOS DE ATÉ 2 ÁGUAS PARA TELHA DE ENCAIXE DE CERÂMICA OU DE CONCRETO, INCLUSO TRANSPORTE VERTICAL. AF_07/2019</t>
  </si>
  <si>
    <t xml:space="preserve"> 6.4.2 </t>
  </si>
  <si>
    <t xml:space="preserve"> 94201 </t>
  </si>
  <si>
    <t>TELHAMENTO COM TELHA CERÂMICA CAPA-CANAL, TIPO COLONIAL, COM ATÉ 2 ÁGUAS, INCLUSO TRANSPORTE VERTICAL. AF_07/2019</t>
  </si>
  <si>
    <t xml:space="preserve"> 6.4.3 </t>
  </si>
  <si>
    <t xml:space="preserve"> 96109 </t>
  </si>
  <si>
    <t>FORRO EM PLACAS DE GESSO, PARA AMBIENTES RESIDENCIAIS. AF_08/2023_PS</t>
  </si>
  <si>
    <t xml:space="preserve"> 6.5 </t>
  </si>
  <si>
    <t>IMPERMEABILIZAÇÃO</t>
  </si>
  <si>
    <t xml:space="preserve"> 6.5.1 </t>
  </si>
  <si>
    <t xml:space="preserve"> 6.5.2 </t>
  </si>
  <si>
    <t xml:space="preserve"> 98557 </t>
  </si>
  <si>
    <t>IMPERMEABILIZAÇÃO DE SUPERFÍCIE COM EMULSÃO ASFÁLTICA, 2 DEMÃOS. AF_09/2023</t>
  </si>
  <si>
    <t xml:space="preserve"> 6.6 </t>
  </si>
  <si>
    <t>ESQUADRIAS</t>
  </si>
  <si>
    <t xml:space="preserve"> 6.6.1 </t>
  </si>
  <si>
    <t xml:space="preserve"> 90848 </t>
  </si>
  <si>
    <t>KIT DE PORTA DE MADEIRA PARA PINTURA, SEMI-OCA (LEVE OU MÉDIA), PADRÃO MÉDIO, 70X210CM, ESPESSURA DE 3,5CM, ITENS INCLUSOS: DOBRADIÇAS, MONTAGEM E INSTALAÇÃO DO BATENTE, SEM FECHADURA - FORNECIMENTO E INSTALAÇÃO. AF_12/2019</t>
  </si>
  <si>
    <t xml:space="preserve"> 6.6.2 </t>
  </si>
  <si>
    <t xml:space="preserve"> 90849 </t>
  </si>
  <si>
    <t>KIT DE PORTA DE MADEIRA PARA PINTURA, SEMI-OCA (LEVE OU MÉDIA), PADRÃO MÉDIO, 80X210CM, ESPESSURA DE 3,5CM, ITENS INCLUSOS: DOBRADIÇAS, MONTAGEM E INSTALAÇÃO DO BATENTE, SEM FECHADURA - FORNECIMENTO E INSTALAÇÃO. AF_12/2019</t>
  </si>
  <si>
    <t xml:space="preserve"> 6.6.3 </t>
  </si>
  <si>
    <t xml:space="preserve"> 90850 </t>
  </si>
  <si>
    <t>KIT DE PORTA DE MADEIRA PARA PINTURA, SEMI-OCA (LEVE OU MÉDIA), PADRÃO MÉDIO, 90X210CM, ESPESSURA DE 3,5CM, ITENS INCLUSOS: DOBRADIÇAS, MONTAGEM E INSTALAÇÃO DO BATENTE, SEM FECHADURA - FORNECIMENTO E INSTALAÇÃO. AF_12/2019</t>
  </si>
  <si>
    <t xml:space="preserve"> 6.6.4 </t>
  </si>
  <si>
    <t xml:space="preserve"> 91306 </t>
  </si>
  <si>
    <t>FECHADURA DE EMBUTIR PARA PORTAS INTERNAS, COMPLETA, ACABAMENTO PADRÃO MÉDIO, COM EXECUÇÃO DE FURO - FORNECIMENTO E INSTALAÇÃO. AF_12/2019</t>
  </si>
  <si>
    <t xml:space="preserve"> 6.6.5 </t>
  </si>
  <si>
    <t xml:space="preserve"> 91338 </t>
  </si>
  <si>
    <t>PORTA DE ALUMÍNIO DE ABRIR COM LAMBRI, COM GUARNIÇÃO, FIXAÇÃO COM PARAFUSOS - FORNECIMENTO E INSTALAÇÃO. AF_12/2019</t>
  </si>
  <si>
    <t xml:space="preserve"> 6.6.6 </t>
  </si>
  <si>
    <t xml:space="preserve"> 94569 </t>
  </si>
  <si>
    <t>JANELA DE ALUMÍNIO TIPO MAXIM-AR, COM VIDROS, BATENTE E FERRAGENS, EXCLUSIVE ALIZAR, ACABAMENTO E CONTRAMARCO, FIXAÇÃO COM PARAFUSO. FORNECIMENTO E INSTALAÇÃO. AF_11/2024</t>
  </si>
  <si>
    <t xml:space="preserve"> 6.6.7 </t>
  </si>
  <si>
    <t xml:space="preserve"> 100674 </t>
  </si>
  <si>
    <t>JANELA FIXA DE ALUMÍNIO PARA VIDRO, COM VIDRO, BATENTE E FERRAGENS, EXCLUSIVE ACABAMENTO, ALIZAR E CONTRAMARCO, FIXAÇÃO COM PARAFUSO - FORNECIMENTO E INSTALAÇÃO. AF_11/2024</t>
  </si>
  <si>
    <t xml:space="preserve"> 6.6.8 </t>
  </si>
  <si>
    <t xml:space="preserve"> 94570 </t>
  </si>
  <si>
    <t>JANELA DE ALUMÍNIO DE CORRER COM 2 FOLHAS PARA VIDROS, COM VIDROS, BATENTE, ACABAMENTO COM ACETATO OU BRILHANTE E FERRAGENS, EXCLUSIVE ALIZAR E CONTRAMARCO, FIXAÇÃO COM PARAFUSO. FORNECIMENTO E INSTALAÇÃO. AF_11/2024</t>
  </si>
  <si>
    <t xml:space="preserve"> 6.6.9 </t>
  </si>
  <si>
    <t xml:space="preserve"> 94589 </t>
  </si>
  <si>
    <t>CONTRAMARCO DE ALUMÍNIO, FIXAÇÃO COM ARGAMASSA - FORNECIMENTO E INSTALAÇÃO. AF_11/2024</t>
  </si>
  <si>
    <t xml:space="preserve"> 6.7 </t>
  </si>
  <si>
    <t>REVESTIMENTOS INTERNO E EXTERNO</t>
  </si>
  <si>
    <t xml:space="preserve"> 6.7.1 </t>
  </si>
  <si>
    <t xml:space="preserve"> 87886 </t>
  </si>
  <si>
    <t>CHAPISCO APLICADO NO TETO OU EM ESTRUTURA, COM DESEMPENADEIRA DENTADA. ARGAMASSA INDUSTRIALIZADA COM PREPARO MANUAL. AF_10/2022</t>
  </si>
  <si>
    <t xml:space="preserve"> 6.7.2 </t>
  </si>
  <si>
    <t xml:space="preserve"> 87905 </t>
  </si>
  <si>
    <t>CHAPISCO APLICADO EM ALVENARIA (COM PRESENÇA DE VÃOS) E ESTRUTURAS DE CONCRETO DE FACHADA, COM COLHER DE PEDREIRO.  ARGAMASSA TRAÇO 1:3 COM PREPARO EM BETONEIRA 400L. AF_10/2022</t>
  </si>
  <si>
    <t xml:space="preserve"> 6.7.3 </t>
  </si>
  <si>
    <t xml:space="preserve"> 87529 </t>
  </si>
  <si>
    <t>MASSA ÚNICA, EM ARGAMASSA TRAÇO 1:2:8, PREPARO MECÂNICO, APLICADA MANUALMENTE EM PAREDES INTERNAS DE AMBIENTES COM ÁREA ENTRE 5M² E 10M², E = 17,5MM, COM TALISCAS. AF_03/2024</t>
  </si>
  <si>
    <t xml:space="preserve"> 6.7.4 </t>
  </si>
  <si>
    <t xml:space="preserve"> 104611 </t>
  </si>
  <si>
    <t>REVESTIMENTO CERÂMICO PARA PAREDES INTERNAS COM PLACAS TIPO ESMALTADA DE DIMENSÕES 60X60 CM APLICADAS NA ALTURA INTEIRA DAS PAREDES. AF_02/2023_PE</t>
  </si>
  <si>
    <t xml:space="preserve"> 6.7.5 </t>
  </si>
  <si>
    <t xml:space="preserve"> 88650 </t>
  </si>
  <si>
    <t>RODAPÉ CERÂMICO DE 7CM DE ALTURA COM PLACAS TIPO ESMALTADA DE DIMENSÕES 60X60CM. AF_02/2023</t>
  </si>
  <si>
    <t xml:space="preserve"> 6.7.6 </t>
  </si>
  <si>
    <t xml:space="preserve"> 6.8 </t>
  </si>
  <si>
    <t>PISO</t>
  </si>
  <si>
    <t xml:space="preserve"> 6.8.1 </t>
  </si>
  <si>
    <t xml:space="preserve"> 87642 </t>
  </si>
  <si>
    <t>CONTRAPISO EM ARGAMASSA TRAÇO 1:4 (CIMENTO E AREIA), PREPARO MANUAL, APLICADO EM ÁREAS SECAS SOBRE LAJE, ADERIDO, ACABAMENTO NÃO REFORÇADO, ESPESSURA 4CM. AF_07/2021</t>
  </si>
  <si>
    <t xml:space="preserve"> 6.8.2 </t>
  </si>
  <si>
    <t xml:space="preserve"> 87255 </t>
  </si>
  <si>
    <t>REVESTIMENTO CERÂMICO PARA PISO COM PLACAS TIPO ESMALTADA DE DIMENSÕES 60X60 CM APLICADA EM AMBIENTES DE ÁREA MENOR QUE 5 M2. AF_02/2023_PE</t>
  </si>
  <si>
    <t xml:space="preserve"> 6.8.3 </t>
  </si>
  <si>
    <t xml:space="preserve"> 6.9 </t>
  </si>
  <si>
    <t>PINTURA INTERNA E EXTERNA</t>
  </si>
  <si>
    <t xml:space="preserve"> 6.9.1 </t>
  </si>
  <si>
    <t xml:space="preserve"> 88485 </t>
  </si>
  <si>
    <t>FUNDO SELADOR ACRÍLICO, APLICAÇÃO MANUAL EM PAREDE, UMA DEMÃO. AF_04/2023</t>
  </si>
  <si>
    <t xml:space="preserve"> 6.9.2 </t>
  </si>
  <si>
    <t xml:space="preserve"> 88484 </t>
  </si>
  <si>
    <t>FUNDO SELADOR ACRÍLICO, APLICAÇÃO MANUAL EM TETO, UMA DEMÃO. AF_04/2023</t>
  </si>
  <si>
    <t xml:space="preserve"> 6.9.3 </t>
  </si>
  <si>
    <t xml:space="preserve"> 88497 </t>
  </si>
  <si>
    <t>EMASSAMENTO COM MASSA LÁTEX, APLICAÇÃO EM PAREDE, DUAS DEMÃOS, LIXAMENTO MANUAL. AF_04/2023</t>
  </si>
  <si>
    <t xml:space="preserve"> 6.9.4 </t>
  </si>
  <si>
    <t xml:space="preserve"> 88494 </t>
  </si>
  <si>
    <t>EMASSAMENTO COM MASSA LÁTEX, APLICAÇÃO EM TETO, UMA DEMÃO, LIXAMENTO MANUAL. AF_04/2023</t>
  </si>
  <si>
    <t xml:space="preserve"> 6.9.5 </t>
  </si>
  <si>
    <t xml:space="preserve"> 104642 </t>
  </si>
  <si>
    <t>PINTURA LÁTEX ACRÍLICA STANDARD, APLICAÇÃO MANUAL EM PAREDES, DUAS DEMÃOS. AF_04/2023</t>
  </si>
  <si>
    <t xml:space="preserve"> 6.9.6 </t>
  </si>
  <si>
    <t xml:space="preserve"> 104639 </t>
  </si>
  <si>
    <t>PINTURA LÁTEX ACRÍLICA ECONÔMICA, APLICAÇÃO MANUAL EM TETO, DUAS DEMÃOS. AF_04/2023</t>
  </si>
  <si>
    <t xml:space="preserve"> 6.9.7 </t>
  </si>
  <si>
    <t xml:space="preserve"> 88415 </t>
  </si>
  <si>
    <t>APLICAÇÃO MANUAL DE FUNDO SELADOR ACRÍLICO EM PAREDES EXTERNAS DE CASAS. AF_03/2024</t>
  </si>
  <si>
    <t xml:space="preserve"> 6.9.8 </t>
  </si>
  <si>
    <t xml:space="preserve"> 96131 </t>
  </si>
  <si>
    <t>APLICAÇÃO MANUAL DE MASSA ACRÍLICA EM PANOS DE FACHADA COM PRESENÇA DE VÃOS, DE EDIFÍCIOS DE MÚLTIPLOS PAVIMENTOS, DUAS DEMÃOS. AF_03/2024</t>
  </si>
  <si>
    <t xml:space="preserve"> 6.9.9 </t>
  </si>
  <si>
    <t xml:space="preserve"> 88420 </t>
  </si>
  <si>
    <t>APLICAÇÃO MANUAL DE PINTURA COM TINTA TEXTURIZADA ACRÍLICA EM SUPERFÍCIES EXTERNAS DE SACADA DE EDIFÍCIOS DE MÚLTIPLOS PAVIMENTOS, UMA COR. AF_03/2024</t>
  </si>
  <si>
    <t xml:space="preserve"> 6.10 </t>
  </si>
  <si>
    <t>INSTALAÇÕES HIDRO-SANITÁRIAS</t>
  </si>
  <si>
    <t xml:space="preserve"> 6.10.1 </t>
  </si>
  <si>
    <t>LOUÇAS E METAIS</t>
  </si>
  <si>
    <t xml:space="preserve"> 6.10.1.1 </t>
  </si>
  <si>
    <t xml:space="preserve"> 86931 </t>
  </si>
  <si>
    <t>VASO SANITÁRIO SIFONADO COM CAIXA ACOPLADA LOUÇA BRANCA, INCLUSO ENGATE FLEXÍVEL EM PLÁSTICO BRANCO, 1/2  X 40CM - FORNECIMENTO E INSTALAÇÃO. AF_01/2020</t>
  </si>
  <si>
    <t xml:space="preserve"> 6.10.1.2 </t>
  </si>
  <si>
    <t xml:space="preserve"> 95472 </t>
  </si>
  <si>
    <t>VASO SANITARIO SIFONADO CONVENCIONAL PARA PCD SEM FURO FRONTAL COM LOUÇA BRANCA SEM ASSENTO, INCLUSO CONJUNTO DE LIGAÇÃO PARA BACIA SANITÁRIA AJUSTÁVEL - FORNECIMENTO E INSTALAÇÃO. AF_01/2020</t>
  </si>
  <si>
    <t xml:space="preserve"> 6.10.1.3 </t>
  </si>
  <si>
    <t xml:space="preserve"> 100849 </t>
  </si>
  <si>
    <t>ASSENTO SANITÁRIO CONVENCIONAL - FORNECIMENTO E INSTALACAO. AF_01/2020</t>
  </si>
  <si>
    <t xml:space="preserve"> 6.10.1.4 </t>
  </si>
  <si>
    <t xml:space="preserve"> 86937 </t>
  </si>
  <si>
    <t>CUBA DE EMBUTIR OVAL EM LOUÇA BRANCA, 35 X 50CM OU EQUIVALENTE, INCLUSO VÁLVULA EM METAL CROMADO E SIFÃO FLEXÍVEL EM PVC - FORNECIMENTO E INSTALAÇÃO. AF_01/2020</t>
  </si>
  <si>
    <t xml:space="preserve"> 6.10.1.5 </t>
  </si>
  <si>
    <t xml:space="preserve"> 86943 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</si>
  <si>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</si>
  <si>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 xml:space="preserve"> 6.10.1.6 </t>
  </si>
  <si>
    <t xml:space="preserve"> 86935 </t>
  </si>
  <si>
    <t>CUBA DE EMBUTIR DE AÇO INOXIDÁVEL MÉDIA, INCLUSO VÁLVULA TIPO AMERICANA EM METAL CROMADO E SIFÃO FLEXÍVEL EM PVC - FORNECIMENTO E INSTALAÇÃO. AF_01/2020</t>
  </si>
  <si>
    <t xml:space="preserve"> 6.10.1.7 </t>
  </si>
  <si>
    <t xml:space="preserve"> 86909 </t>
  </si>
  <si>
    <t>TORNEIRA CROMADA TUBO MÓVEL, DE MESA, 1/2" OU 3/4", PARA PIA DE COZINHA, PADRÃO ALTO - FORNECIMENTO E INSTALAÇÃO. AF_01/2020</t>
  </si>
  <si>
    <t xml:space="preserve"> 6.10.1.8 </t>
  </si>
  <si>
    <t xml:space="preserve"> 86915 </t>
  </si>
  <si>
    <t>TORNEIRA CROMADA DE MESA, 1/2" OU 3/4", PARA LAVATÓRIO, PADRÃO MÉDIO - FORNECIMENTO E INSTALAÇÃO. AF_01/2020</t>
  </si>
  <si>
    <t xml:space="preserve"> 6.10.1.9 </t>
  </si>
  <si>
    <t xml:space="preserve"> 100860 </t>
  </si>
  <si>
    <t>CHUVEIRO ELÉTRICO COMUM CORPO PLÁSTICO, TIPO DUCHA - FORNECIMENTO E INSTALAÇÃO. AF_01/2020</t>
  </si>
  <si>
    <t xml:space="preserve"> 6.10.1.10 </t>
  </si>
  <si>
    <t xml:space="preserve"> 10759 </t>
  </si>
  <si>
    <t>Bancada em granito cinza andorinha, e=2cm</t>
  </si>
  <si>
    <t xml:space="preserve"> 6.10.1.11 </t>
  </si>
  <si>
    <t xml:space="preserve"> 9718 </t>
  </si>
  <si>
    <t>Espelho de cristal 4mm com moldura de alumínio</t>
  </si>
  <si>
    <t xml:space="preserve"> 6.10.2 </t>
  </si>
  <si>
    <t>AGUA FRIA</t>
  </si>
  <si>
    <t xml:space="preserve"> 6.10.2.1 </t>
  </si>
  <si>
    <t xml:space="preserve"> 102609 </t>
  </si>
  <si>
    <t>CAIXA D´ÁGUA EM POLIETILENO, 2000 LITROS - FORNECIMENTO E INSTALAÇÃO. AF_06/2021</t>
  </si>
  <si>
    <t xml:space="preserve"> 6.10.2.2 </t>
  </si>
  <si>
    <t xml:space="preserve"> 94796 </t>
  </si>
  <si>
    <t>TORNEIRA DE BOIA PARA CAIXA D'ÁGUA, ROSCÁVEL, 3/4" - FORNECIMENTO E INSTALAÇÃO. AF_08/2021</t>
  </si>
  <si>
    <t xml:space="preserve"> 6.10.2.3 </t>
  </si>
  <si>
    <t xml:space="preserve"> 6.10.2.4 </t>
  </si>
  <si>
    <t xml:space="preserve"> 89447 </t>
  </si>
  <si>
    <t>TUBO, PVC, SOLDÁVEL, DE 32MM, INSTALADO EM PRUMADA DE ÁGUA - FORNECIMENTO E INSTALAÇÃO. AF_06/2022</t>
  </si>
  <si>
    <t xml:space="preserve"> 6.10.2.5 </t>
  </si>
  <si>
    <t xml:space="preserve"> 89448 </t>
  </si>
  <si>
    <t>TUBO, PVC, SOLDÁVEL, DE 40MM, INSTALADO EM PRUMADA DE ÁGUA - FORNECIMENTO E INSTALAÇÃO. AF_06/2022</t>
  </si>
  <si>
    <t xml:space="preserve"> 6.10.2.6 </t>
  </si>
  <si>
    <t xml:space="preserve"> 89987 </t>
  </si>
  <si>
    <t>REGISTRO DE GAVETA BRUTO, LATÃO, ROSCÁVEL, 3/4", COM ACABAMENTO E CANOPLA CROMADOS - FORNECIMENTO E INSTALAÇÃO. AF_08/2021</t>
  </si>
  <si>
    <t xml:space="preserve"> 6.10.2.7 </t>
  </si>
  <si>
    <t xml:space="preserve"> 89985 </t>
  </si>
  <si>
    <t>REGISTRO DE PRESSÃO BRUTO, LATÃO, ROSCÁVEL, 3/4", COM ACABAMENTO E CANOPLA CROMADOS - FORNECIMENTO E INSTALAÇÃO. AF_08/2021</t>
  </si>
  <si>
    <t xml:space="preserve"> 6.10.2.8 </t>
  </si>
  <si>
    <t xml:space="preserve"> 89623 </t>
  </si>
  <si>
    <t>TE, PVC, SOLDÁVEL, DN 40MM, INSTALADO EM PRUMADA DE ÁGUA - FORNECIMENTO E INSTALAÇÃO. AF_06/2022</t>
  </si>
  <si>
    <t xml:space="preserve"> 6.10.2.9 </t>
  </si>
  <si>
    <t xml:space="preserve"> 89620 </t>
  </si>
  <si>
    <t>TE, PVC, SOLDÁVEL, DN 32MM, INSTALADO EM PRUMADA DE ÁGUA - FORNECIMENTO E INSTALAÇÃO. AF_06/2022</t>
  </si>
  <si>
    <t xml:space="preserve"> 6.10.2.10 </t>
  </si>
  <si>
    <t xml:space="preserve"> 6.10.2.11 </t>
  </si>
  <si>
    <t xml:space="preserve"> 89624 </t>
  </si>
  <si>
    <t>TÊ DE REDUÇÃO, PVC, SOLDÁVEL, DN 40MM X 32MM, INSTALADO EM PRUMADA DE ÁGUA - FORNECIMENTO E INSTALAÇÃO. AF_06/2022</t>
  </si>
  <si>
    <t xml:space="preserve"> 6.10.2.12 </t>
  </si>
  <si>
    <t xml:space="preserve"> 3147 </t>
  </si>
  <si>
    <t>Tê de redução 90º de pvc rígido soldável, marrom  diâm = 40 x 25mm</t>
  </si>
  <si>
    <t xml:space="preserve"> 6.10.2.13 </t>
  </si>
  <si>
    <t xml:space="preserve"> 89445 </t>
  </si>
  <si>
    <t>TÊ DE REDUÇÃO, PVC, SOLDÁVEL, DN 32MM X 25MM, INSTALADO EM RAMAL DE DISTRIBUIÇÃO DE ÁGUA - FORNECIMENTO E INSTALAÇÃO. AF_06/2022</t>
  </si>
  <si>
    <t xml:space="preserve"> 6.10.2.14 </t>
  </si>
  <si>
    <t xml:space="preserve"> 89389 </t>
  </si>
  <si>
    <t>LUVA SOLDÁVEL E COM ROSCA, PVC, SOLDÁVEL, DN 32MM X 1 , INSTALADO EM RAMAL OU SUB-RAMAL DE ÁGUA - FORNECIMENTO E INSTALAÇÃO. AF_06/2022</t>
  </si>
  <si>
    <t xml:space="preserve"> 6.10.2.15 </t>
  </si>
  <si>
    <t xml:space="preserve"> 89381 </t>
  </si>
  <si>
    <t>LUVA COM BUCHA DE LATÃO, PVC, SOLDÁVEL, DN 25MM X 3/4 , INSTALADO EM RAMAL OU SUB-RAMAL DE ÁGUA - FORNECIMENTO E INSTALAÇÃO. AF_06/2022</t>
  </si>
  <si>
    <t xml:space="preserve"> 6.10.2.16 </t>
  </si>
  <si>
    <t xml:space="preserve"> 6.10.2.17 </t>
  </si>
  <si>
    <t xml:space="preserve"> 89497 </t>
  </si>
  <si>
    <t>JOELHO 90 GRAUS, PVC, SOLDÁVEL, DN 40MM, INSTALADO EM PRUMADA DE ÁGUA - FORNECIMENTO E INSTALAÇÃO. AF_06/2022</t>
  </si>
  <si>
    <t xml:space="preserve"> 6.10.2.18 </t>
  </si>
  <si>
    <t xml:space="preserve"> 94674 </t>
  </si>
  <si>
    <t>JOELHO 90 GRAUS, PVC, SOLDÁVEL, DN 32 MM INSTALADO EM RESERVAÇÃO PREDIAL DE ÁGUA - FORNECIMENTO E INSTALAÇÃO. AF_04/2024</t>
  </si>
  <si>
    <t xml:space="preserve"> 6.10.2.19 </t>
  </si>
  <si>
    <t xml:space="preserve"> 6.10.2.20 </t>
  </si>
  <si>
    <t xml:space="preserve"> 89363 </t>
  </si>
  <si>
    <t>JOELHO 45 GRAUS, PVC, SOLDÁVEL, DN 25MM, INSTALADO EM RAMAL OU SUB-RAMAL DE ÁGUA - FORNECIMENTO E INSTALAÇÃO. AF_06/2022</t>
  </si>
  <si>
    <t xml:space="preserve"> 6.10.2.21 </t>
  </si>
  <si>
    <t xml:space="preserve"> 89499 </t>
  </si>
  <si>
    <t>CURVA 90 GRAUS, PVC, SOLDÁVEL, DN 40MM, INSTALADO EM PRUMADA DE ÁGUA - FORNECIMENTO E INSTALAÇÃO. AF_06/2022</t>
  </si>
  <si>
    <t xml:space="preserve"> 6.10.2.22 </t>
  </si>
  <si>
    <t xml:space="preserve"> 89369 </t>
  </si>
  <si>
    <t>CURVA 90 GRAUS, PVC, SOLDÁVEL, DN 32MM, INSTALADO EM RAMAL OU SUB-RAMAL DE ÁGUA - FORNECIMENTO E INSTALAÇÃO. AF_06/2022</t>
  </si>
  <si>
    <t xml:space="preserve"> 6.10.2.23 </t>
  </si>
  <si>
    <t xml:space="preserve"> 104197 </t>
  </si>
  <si>
    <t>CURVA 90 GRAUS, PPR, DN 25 MM, INSTALADO EM RAMAL OU SUB-RAMAL DE ÁGUA - FORNECIMENTO E INSTALAÇÃO. AF_08/2022</t>
  </si>
  <si>
    <t xml:space="preserve"> 6.10.2.24 </t>
  </si>
  <si>
    <t xml:space="preserve"> 103993 </t>
  </si>
  <si>
    <t>BUCHA DE REDUÇÃO, PVC, SOLDÁVEL, DN 40MM X 32MM, INSTALADO EM RAMAL DE DISTRIBUIÇÃO DE ÁGUA - FORNECIMENTO E INSTALAÇÃO. AF_06/2022</t>
  </si>
  <si>
    <t xml:space="preserve"> 6.10.2.25 </t>
  </si>
  <si>
    <t xml:space="preserve"> 94660 </t>
  </si>
  <si>
    <t>ADAPTADOR CURTO COM BOLSA E ROSCA PARA REGISTRO, PVC, SOLDÁVEL, DN 40 MM X 1 1/4", INSTALADO EM RESERVAÇÃO PREDIAL DE ÁGUA - FORNECIMENTO E INSTALAÇÃO. AF_04/2024</t>
  </si>
  <si>
    <t xml:space="preserve"> 6.10.2.26 </t>
  </si>
  <si>
    <t xml:space="preserve"> 94658 </t>
  </si>
  <si>
    <t>ADAPTADOR CURTO COM BOLSA E ROSCA PARA REGISTRO, PVC, SOLDÁVEL, DN 32 MM X 1", INSTALADO EM RESERVAÇÃO PREDIAL DE ÁGUA - FORNECIMENTO E INSTALAÇÃO. AF_04/2024</t>
  </si>
  <si>
    <t xml:space="preserve"> 6.10.2.27 </t>
  </si>
  <si>
    <t xml:space="preserve"> 94656 </t>
  </si>
  <si>
    <t>ADAPTADOR CURTO COM BOLSA E ROSCA PARA REGISTRO, PVC, SOLDÁVEL, DN  25 MM X 3/4", INSTALADO EM RESERVAÇÃO PREDIAL DE ÁGUA - FORNECIMENTO E INSTALAÇÃO. AF_04/2024</t>
  </si>
  <si>
    <t xml:space="preserve"> 6.10.3 </t>
  </si>
  <si>
    <t>ESGOTO</t>
  </si>
  <si>
    <t xml:space="preserve"> 6.10.3.1 </t>
  </si>
  <si>
    <t xml:space="preserve"> 89714 </t>
  </si>
  <si>
    <t>TUBO PVC, SERIE NORMAL, ESGOTO PREDIAL, DN 100 MM, FORNECIDO E INSTALADO EM RAMAL DE DESCARGA OU RAMAL DE ESGOTO SANITÁRIO. AF_08/2022</t>
  </si>
  <si>
    <t xml:space="preserve"> 6.10.3.2 </t>
  </si>
  <si>
    <t xml:space="preserve"> 89713 </t>
  </si>
  <si>
    <t>TUBO PVC, SERIE NORMAL, ESGOTO PREDIAL, DN 75 MM, FORNECIDO E INSTALADO EM RAMAL DE DESCARGA OU RAMAL DE ESGOTO SANITÁRIO. AF_08/2022</t>
  </si>
  <si>
    <t xml:space="preserve"> 6.10.3.3 </t>
  </si>
  <si>
    <t xml:space="preserve"> 89712 </t>
  </si>
  <si>
    <t>TUBO PVC, SERIE NORMAL, ESGOTO PREDIAL, DN 50 MM, FORNECIDO E INSTALADO EM RAMAL DE DESCARGA OU RAMAL DE ESGOTO SANITÁRIO. AF_08/2022</t>
  </si>
  <si>
    <t xml:space="preserve"> 6.10.3.4 </t>
  </si>
  <si>
    <t xml:space="preserve"> 89711 </t>
  </si>
  <si>
    <t>TUBO PVC, SERIE NORMAL, ESGOTO PREDIAL, DN 40 MM, FORNECIDO E INSTALADO EM RAMAL DE DESCARGA OU RAMAL DE ESGOTO SANITÁRIO. AF_08/2022</t>
  </si>
  <si>
    <t xml:space="preserve"> 6.10.3.5 </t>
  </si>
  <si>
    <t xml:space="preserve"> 104327 </t>
  </si>
  <si>
    <t>RALO SIFONADO REDONDO, PVC, DN 100 X 40 MM, JUNTA SOLDÁVEL, FORNECIDO E INSTALADO EM RAMAL DE DESCARGA OU EM RAMAL DE ESGOTO SANITÁRIO. AF_08/2022</t>
  </si>
  <si>
    <t xml:space="preserve"> 6.10.3.6 </t>
  </si>
  <si>
    <t xml:space="preserve"> 94800 </t>
  </si>
  <si>
    <t>TORNEIRA DE BOIA PARA CAIXA D'ÁGUA, ROSCÁVEL, 2" - FORNECIMENTO E INSTALAÇÃO. AF_08/2021</t>
  </si>
  <si>
    <t xml:space="preserve"> 6.10.3.7 </t>
  </si>
  <si>
    <t xml:space="preserve"> 89784 </t>
  </si>
  <si>
    <t>TE, PVC, SERIE NORMAL, ESGOTO PREDIAL, DN 50 X 50 MM, JUNTA ELÁSTICA, FORNECIDO E INSTALADO EM RAMAL DE DESCARGA OU RAMAL DE ESGOTO SANITÁRIO. AF_08/2022</t>
  </si>
  <si>
    <t xml:space="preserve"> 6.10.3.8 </t>
  </si>
  <si>
    <t xml:space="preserve"> 89782 </t>
  </si>
  <si>
    <t>TE, PVC, SERIE NORMAL, ESGOTO PREDIAL, DN 40 X 40 MM, JUNTA SOLDÁVEL, FORNECIDO E INSTALADO EM RAMAL DE DESCARGA OU RAMAL DE ESGOTO SANITÁRIO. AF_08/2022</t>
  </si>
  <si>
    <t xml:space="preserve"> 6.10.3.9 </t>
  </si>
  <si>
    <t xml:space="preserve"> 89821 </t>
  </si>
  <si>
    <t>LUVA SIMPLES, PVC, SERIE NORMAL, ESGOTO PREDIAL, DN 100 MM, JUNTA ELÁSTICA, FORNECIDO E INSTALADO EM PRUMADA DE ESGOTO SANITÁRIO OU VENTILAÇÃO. AF_08/2022</t>
  </si>
  <si>
    <t xml:space="preserve"> 6.10.3.10 </t>
  </si>
  <si>
    <t xml:space="preserve"> 89797 </t>
  </si>
  <si>
    <t>JUNÇÃO SIMPLES, PVC, SERIE NORMAL, ESGOTO PREDIAL, DN 100 X 100 MM, JUNTA ELÁSTICA, FORNECIDO E INSTALADO EM RAMAL DE DESCARGA OU RAMAL DE ESGOTO SANITÁRIO. AF_08/2022</t>
  </si>
  <si>
    <t xml:space="preserve"> 6.10.3.11 </t>
  </si>
  <si>
    <t xml:space="preserve"> 89809 </t>
  </si>
  <si>
    <t>JOELHO 90 GRAUS, PVC, SERIE NORMAL, ESGOTO PREDIAL, DN 100 MM, JUNTA ELÁSTICA, FORNECIDO E INSTALADO EM PRUMADA DE ESGOTO SANITÁRIO OU VENTILAÇÃO. AF_08/2022</t>
  </si>
  <si>
    <t xml:space="preserve"> 6.10.3.12 </t>
  </si>
  <si>
    <t xml:space="preserve"> 89805 </t>
  </si>
  <si>
    <t>JOELHO 90 GRAUS, PVC, SERIE NORMAL, ESGOTO PREDIAL, DN 75 MM, JUNTA ELÁSTICA, FORNECIDO E INSTALADO EM PRUMADA DE ESGOTO SANITÁRIO OU VENTILAÇÃO. AF_08/2022</t>
  </si>
  <si>
    <t xml:space="preserve"> 6.10.3.13 </t>
  </si>
  <si>
    <t xml:space="preserve"> 89801 </t>
  </si>
  <si>
    <t>JOELHO 90 GRAUS, PVC, SERIE NORMAL, ESGOTO PREDIAL, DN 50 MM, JUNTA ELÁSTICA, FORNECIDO E INSTALADO EM PRUMADA DE ESGOTO SANITÁRIO OU VENTILAÇÃO. AF_08/2022</t>
  </si>
  <si>
    <t xml:space="preserve"> 6.10.3.14 </t>
  </si>
  <si>
    <t xml:space="preserve"> 89724 </t>
  </si>
  <si>
    <t>JOELHO 90 GRAUS, PVC, SERIE NORMAL, ESGOTO PREDIAL, DN 40 MM, JUNTA SOLDÁVEL, FORNECIDO E INSTALADO EM RAMAL DE DESCARGA OU RAMAL DE ESGOTO SANITÁRIO. AF_08/2022</t>
  </si>
  <si>
    <t xml:space="preserve"> 6.10.3.15 </t>
  </si>
  <si>
    <t xml:space="preserve"> 89810 </t>
  </si>
  <si>
    <t>JOELHO 45 GRAUS, PVC, SERIE NORMAL, ESGOTO PREDIAL, DN 100 MM, JUNTA ELÁSTICA, FORNECIDO E INSTALADO EM PRUMADA DE ESGOTO SANITÁRIO OU VENTILAÇÃO. AF_08/2022</t>
  </si>
  <si>
    <t xml:space="preserve"> 6.10.3.16 </t>
  </si>
  <si>
    <t xml:space="preserve"> 89802 </t>
  </si>
  <si>
    <t>JOELHO 45 GRAUS, PVC, SERIE NORMAL, ESGOTO PREDIAL, DN 50 MM, JUNTA ELÁSTICA, FORNECIDO E INSTALADO EM PRUMADA DE ESGOTO SANITÁRIO OU VENTILAÇÃO. AF_08/2022</t>
  </si>
  <si>
    <t xml:space="preserve"> 6.10.3.17 </t>
  </si>
  <si>
    <t xml:space="preserve"> 89726 </t>
  </si>
  <si>
    <t>JOELHO 45 GRAUS, PVC, SERIE NORMAL, ESGOTO PREDIAL, DN 40 MM, JUNTA SOLDÁVEL, FORNECIDO E INSTALADO EM RAMAL DE DESCARGA OU RAMAL DE ESGOTO SANITÁRIO. AF_08/2022</t>
  </si>
  <si>
    <t xml:space="preserve"> 6.10.3.18 </t>
  </si>
  <si>
    <t xml:space="preserve"> 98106 </t>
  </si>
  <si>
    <t>CAIXA DE GORDURA ESPECIAL (CAPACIDADE: 312 L - PARA ATÉ 146 PESSOAS SERVIDAS NO PICO), RETANGULAR, EM ALVENARIA COM TIJOLOS CERÂMICOS MACIÇOS, DIMENSÕES INTERNAS = 0,4X1,2 M, ALTURA INTERNA = 1 M. AF_12/2020</t>
  </si>
  <si>
    <t xml:space="preserve"> 6.10.3.19 </t>
  </si>
  <si>
    <t xml:space="preserve"> 97902 </t>
  </si>
  <si>
    <t>CAIXA ENTERRADA HIDRÁULICA RETANGULAR EM ALVENARIA COM TIJOLOS CERÂMICOS MACIÇOS, DIMENSÕES INTERNAS: 0,6X0,6X0,6 M PARA REDE DE ESGOTO. AF_12/2020</t>
  </si>
  <si>
    <t xml:space="preserve"> 6.10.4 </t>
  </si>
  <si>
    <t>ÁGUAS PLUVIAIS E DRENAGEM</t>
  </si>
  <si>
    <t xml:space="preserve"> 6.10.4.1 </t>
  </si>
  <si>
    <t xml:space="preserve"> 97903 </t>
  </si>
  <si>
    <t>CAIXA ENTERRADA HIDRÁULICA RETANGULAR EM ALVENARIA COM TIJOLOS CERÂMICOS MACIÇOS, DIMENSÕES INTERNAS: 0,8X0,8X0,6 M PARA REDE DE ESGOTO. AF_12/2020</t>
  </si>
  <si>
    <t xml:space="preserve"> 6.10.4.2 </t>
  </si>
  <si>
    <t xml:space="preserve"> 89849 </t>
  </si>
  <si>
    <t>TUBO PVC, SERIE NORMAL, ESGOTO PREDIAL, DN 150 MM, FORNECIDO E INSTALADO EM SUBCOLETOR AÉREO DE ESGOTO SANITÁRIO. AF_08/2022</t>
  </si>
  <si>
    <t xml:space="preserve"> 6.10.4.3 </t>
  </si>
  <si>
    <t xml:space="preserve"> 6.10.4.4 </t>
  </si>
  <si>
    <t xml:space="preserve"> 6.10.4.5 </t>
  </si>
  <si>
    <t xml:space="preserve"> 6.10.4.6 </t>
  </si>
  <si>
    <t xml:space="preserve"> 89786 </t>
  </si>
  <si>
    <t>TE, PVC, SERIE NORMAL, ESGOTO PREDIAL, DN 75 X 75 MM, JUNTA ELÁSTICA, FORNECIDO E INSTALADO EM RAMAL DE DESCARGA OU RAMAL DE ESGOTO SANITÁRIO. AF_08/2022</t>
  </si>
  <si>
    <t xml:space="preserve"> 6.10.4.7 </t>
  </si>
  <si>
    <t xml:space="preserve"> 104356 </t>
  </si>
  <si>
    <t>TERMINAL DE VENTILAÇÃO, PVC, SÉRIE NORMAL, ESGOTO PREDIAL, DN 100 MM, JUNTA SOLDÁVEL, FORNECIDO E INSTALADO EM PRUMADA DE ESGOTO SANITÁRIO OU VENTILAÇÃO. AF_08/2022</t>
  </si>
  <si>
    <t xml:space="preserve"> 6.10.4.8 </t>
  </si>
  <si>
    <t xml:space="preserve"> 104170 </t>
  </si>
  <si>
    <t>LUVA SIMPLES, PVC, SERIE R, ÁGUA PLUVIAL, DN 150 MM, JUNTA ELÁSTICA, FORNECIDO E INSTALADO EM RAMAL DE ENCAMINHAMENTO. AF_06/2022</t>
  </si>
  <si>
    <t xml:space="preserve"> 6.10.4.9 </t>
  </si>
  <si>
    <t xml:space="preserve"> 6.10.4.10 </t>
  </si>
  <si>
    <t xml:space="preserve"> 89817 </t>
  </si>
  <si>
    <t>LUVA SIMPLES, PVC, SERIE NORMAL, ESGOTO PREDIAL, DN 75 MM, JUNTA ELÁSTICA, FORNECIDO E INSTALADO EM PRUMADA DE ESGOTO SANITÁRIO OU VENTILAÇÃO. AF_08/2022</t>
  </si>
  <si>
    <t xml:space="preserve"> 6.10.4.11 </t>
  </si>
  <si>
    <t xml:space="preserve"> 89813 </t>
  </si>
  <si>
    <t>LUVA SIMPLES, PVC, SERIE NORMAL, ESGOTO PREDIAL, DN 50 MM, JUNTA ELÁSTICA, FORNECIDO E INSTALADO EM PRUMADA DE ESGOTO SANITÁRIO OU VENTILAÇÃO. AF_08/2022</t>
  </si>
  <si>
    <t xml:space="preserve"> 6.10.4.12 </t>
  </si>
  <si>
    <t xml:space="preserve"> 6.10.4.13 </t>
  </si>
  <si>
    <t xml:space="preserve"> 89795 </t>
  </si>
  <si>
    <t>JUNÇÃO SIMPLES, PVC, SERIE NORMAL, ESGOTO PREDIAL, DN 75 X 75 MM, JUNTA ELÁSTICA, FORNECIDO E INSTALADO EM RAMAL DE DESCARGA OU RAMAL DE ESGOTO SANITÁRIO. AF_08/2022</t>
  </si>
  <si>
    <t xml:space="preserve"> 6.10.4.14 </t>
  </si>
  <si>
    <t xml:space="preserve"> 6.10.4.15 </t>
  </si>
  <si>
    <t xml:space="preserve"> 6.10.4.16 </t>
  </si>
  <si>
    <t xml:space="preserve"> 6.10.4.17 </t>
  </si>
  <si>
    <t xml:space="preserve"> 89806 </t>
  </si>
  <si>
    <t>JOELHO 45 GRAUS, PVC, SERIE NORMAL, ESGOTO PREDIAL, DN 75 MM, JUNTA ELÁSTICA, FORNECIDO E INSTALADO EM PRUMADA DE ESGOTO SANITÁRIO OU VENTILAÇÃO. AF_08/2022</t>
  </si>
  <si>
    <t xml:space="preserve"> 6.10.4.18 </t>
  </si>
  <si>
    <t xml:space="preserve"> 7 </t>
  </si>
  <si>
    <t>INSTALAÇÕES ELÉTRICAS</t>
  </si>
  <si>
    <t xml:space="preserve"> 7.1 </t>
  </si>
  <si>
    <t>INSTALAÇOES ELÉTRICAS EXTERNA DE ILUMINAÇAO - ESTACIONAMENTO, ÁREA DE LAZER QUADRAS E PISCINA</t>
  </si>
  <si>
    <t xml:space="preserve"> 7.1.1 </t>
  </si>
  <si>
    <t xml:space="preserve"> 91926 </t>
  </si>
  <si>
    <t>CABO DE COBRE FLEXÍVEL ISOLADO, 2,5 MM², ANTI-CHAMA 450/750 V, PARA CIRCUITOS TERMINAIS - FORNECIMENTO E INSTALAÇÃO. AF_03/2023</t>
  </si>
  <si>
    <t xml:space="preserve"> 7.1.2 </t>
  </si>
  <si>
    <t xml:space="preserve"> 91928 </t>
  </si>
  <si>
    <t>CABO DE COBRE FLEXÍVEL ISOLADO, 4 MM², ANTI-CHAMA 450/750 V, PARA CIRCUITOS TERMINAIS - FORNECIMENTO E INSTALAÇÃO. AF_03/2023</t>
  </si>
  <si>
    <t xml:space="preserve"> 7.1.3 </t>
  </si>
  <si>
    <t xml:space="preserve"> 91929 </t>
  </si>
  <si>
    <t>CABO DE COBRE FLEXÍVEL ISOLADO, 4 MM², ANTI-CHAMA 0,6/1,0 KV, PARA CIRCUITOS TERMINAIS - FORNECIMENTO E INSTALAÇÃO. AF_03/2023</t>
  </si>
  <si>
    <t xml:space="preserve"> 7.1.4 </t>
  </si>
  <si>
    <t xml:space="preserve"> 2796 </t>
  </si>
  <si>
    <t>Caixa de passagem em alvenaria de tijolos maciços esp. = 0,12m,  dim. int. = 0.50 x 0.50 x 0.80m</t>
  </si>
  <si>
    <t xml:space="preserve"> 7.1.5 </t>
  </si>
  <si>
    <t xml:space="preserve"> 95781 </t>
  </si>
  <si>
    <t>CONDULETE DE ALUMÍNIO, TIPO C, PARA ELETRODUTO DE AÇO GALVANIZADO DN 25 MM (1''), APARENTE - FORNECIMENTO E INSTALAÇÃO. AF_10/2022</t>
  </si>
  <si>
    <t xml:space="preserve"> 7.1.6 </t>
  </si>
  <si>
    <t xml:space="preserve"> 95782 </t>
  </si>
  <si>
    <t>CONDULETE DE ALUMÍNIO, TIPO E, ELETRODUTO DE AÇO GALVANIZADO DN 25 MM (1''), APARENTE - FORNECIMENTO E INSTALAÇÃO. AF_10/2022</t>
  </si>
  <si>
    <t xml:space="preserve"> 7.1.7 </t>
  </si>
  <si>
    <t xml:space="preserve"> 95789 </t>
  </si>
  <si>
    <t>CONDULETE DE ALUMÍNIO, TIPO LR, PARA ELETRODUTO DE AÇO GALVANIZADO DN 25 MM (1''), APARENTE - FORNECIMENTO E INSTALAÇÃO. AF_10/2022</t>
  </si>
  <si>
    <t xml:space="preserve"> 7.1.8 </t>
  </si>
  <si>
    <t xml:space="preserve"> 95796 </t>
  </si>
  <si>
    <t>CONDULETE DE ALUMÍNIO, TIPO T, PARA ELETRODUTO DE AÇO GALVANIZADO DN 25 MM (1''), APARENTE - FORNECIMENTO E INSTALAÇÃO. AF_10/2022</t>
  </si>
  <si>
    <t xml:space="preserve"> 7.1.9 </t>
  </si>
  <si>
    <t xml:space="preserve"> 95802 </t>
  </si>
  <si>
    <t>CONDULETE DE ALUMÍNIO, TIPO X, PARA ELETRODUTO DE AÇO GALVANIZADO DN 25 MM (1''), APARENTE - FORNECIMENTO E INSTALAÇÃO. AF_10/2022</t>
  </si>
  <si>
    <t xml:space="preserve"> 7.1.10 </t>
  </si>
  <si>
    <t xml:space="preserve"> 91872 </t>
  </si>
  <si>
    <t>ELETRODUTO RÍGIDO ROSCÁVEL, PVC, DN 32 MM (1"), PARA CIRCUITOS TERMINAIS, INSTALADO EM PAREDE - FORNECIMENTO E INSTALAÇÃO. AF_03/2023</t>
  </si>
  <si>
    <t xml:space="preserve"> 7.1.11 </t>
  </si>
  <si>
    <t xml:space="preserve"> 91849 </t>
  </si>
  <si>
    <t>ELETRODUTO FLEXÍVEL LISO, PEAD, DN 32 MM (1"), PARA CIRCUITOS TERMINAIS, INSTALADO EM LAJE - FORNECIMENTO E INSTALAÇÃO. AF_03/2023</t>
  </si>
  <si>
    <t xml:space="preserve"> 7.1.12 </t>
  </si>
  <si>
    <t xml:space="preserve"> 91953 </t>
  </si>
  <si>
    <t>INTERRUPTOR SIMPLES (1 MÓDULO), 10A/250V, INCLUINDO SUPORTE E PLACA - FORNECIMENTO E INSTALAÇÃO. AF_03/2023</t>
  </si>
  <si>
    <t xml:space="preserve"> 7.1.13 </t>
  </si>
  <si>
    <t xml:space="preserve"> 9629 </t>
  </si>
  <si>
    <t>Luminária tipo balizador para ambiente aberto, corpo em alumínio pintado, difusor em vidro plano fosco, ref. F-5023/M da Projeto ou similar</t>
  </si>
  <si>
    <t xml:space="preserve"> 7.1.14 </t>
  </si>
  <si>
    <t xml:space="preserve"> 100621 </t>
  </si>
  <si>
    <t>POSTE DE AÇO CONICO CONTÍNUO CURVO DUPLO, FLANGEADO, H=9M, INCLUSIVE LUMINÁRIAS, SEM LÂMPADAS - FORNECIMENTO E INSTALACAO. AF_11/2019</t>
  </si>
  <si>
    <t xml:space="preserve"> 7.1.15 </t>
  </si>
  <si>
    <t xml:space="preserve"> 7271 </t>
  </si>
  <si>
    <t>Poste de aço galvanizado cônico contíno reto, diâmetro superior de 60mm, diâmetro da base 126mm, altura total  8m, Conipost ref. Série A0008/classe 30 da Conipost ou similar</t>
  </si>
  <si>
    <t xml:space="preserve"> 7.1.16 </t>
  </si>
  <si>
    <t xml:space="preserve"> 7269 </t>
  </si>
  <si>
    <t>Poste de aço galvanizado cônico contíno reto, diâmetro superior 60mm, diâmetro da base 115mm, altura total 5m, Conipost ref. Série 0005/classe 60 da Conipost ou similar</t>
  </si>
  <si>
    <t xml:space="preserve"> 7.1.17 </t>
  </si>
  <si>
    <t xml:space="preserve"> 12776 </t>
  </si>
  <si>
    <t>Refletor modular LED DC com DPS 2 x 50w de potência, alumínio, 5000k, 165LM/W, Autovolt, branca, ref.: RFMLED-DC-DPS-150-100-50-3C-ME, da marca G-light ousimilar</t>
  </si>
  <si>
    <t xml:space="preserve"> 7.1.18 </t>
  </si>
  <si>
    <t xml:space="preserve"> 12808 </t>
  </si>
  <si>
    <t>Refletor Slim LED 200W de potência, branco Frio, 6500k, Autovolt, marca G-light ou similar</t>
  </si>
  <si>
    <t xml:space="preserve"> 7.2 </t>
  </si>
  <si>
    <t>INSTALAÇOES ELÉTRICAS GUARITA, BLOCOS WC/VESTIÁRIO E BAR</t>
  </si>
  <si>
    <t xml:space="preserve"> 7.2.1 </t>
  </si>
  <si>
    <t xml:space="preserve"> 7.2.2 </t>
  </si>
  <si>
    <t xml:space="preserve"> 91924 </t>
  </si>
  <si>
    <t>CABO DE COBRE FLEXÍVEL ISOLADO, 1,5 MM², ANTI-CHAMA 450/750 V, PARA CIRCUITOS TERMINAIS - FORNECIMENTO E INSTALAÇÃO. AF_03/2023</t>
  </si>
  <si>
    <t xml:space="preserve"> 7.2.3 </t>
  </si>
  <si>
    <t xml:space="preserve"> 91940 </t>
  </si>
  <si>
    <t>CAIXA RETANGULAR 4" X 2" MÉDIA (1,30 M DO PISO), PVC, INSTALADA EM PAREDE - FORNECIMENTO E INSTALAÇÃO. AF_03/2023</t>
  </si>
  <si>
    <t xml:space="preserve"> 7.2.4 </t>
  </si>
  <si>
    <t xml:space="preserve"> 91943 </t>
  </si>
  <si>
    <t>CAIXA RETANGULAR 4" X 4" MÉDIA (1,30 M DO PISO), PVC, INSTALADA EM PAREDE - FORNECIMENTO E INSTALAÇÃO. AF_03/2023</t>
  </si>
  <si>
    <t xml:space="preserve"> 7.2.5 </t>
  </si>
  <si>
    <t xml:space="preserve"> 91855 </t>
  </si>
  <si>
    <t>ELETRODUTO FLEXÍVEL CORRUGADO REFORÇADO, PVC, DN 25 MM (3/4"), PARA CIRCUITOS TERMINAIS, INSTALADO EM PAREDE - FORNECIMENTO E INSTALAÇÃO. AF_03/2023</t>
  </si>
  <si>
    <t xml:space="preserve"> 7.2.6 </t>
  </si>
  <si>
    <t xml:space="preserve"> 7.2.7 </t>
  </si>
  <si>
    <t xml:space="preserve"> 91959 </t>
  </si>
  <si>
    <t>INTERRUPTOR SIMPLES (2 MÓDULOS), 10A/250V, INCLUINDO SUPORTE E PLACA - FORNECIMENTO E INSTALAÇÃO. AF_03/2023</t>
  </si>
  <si>
    <t xml:space="preserve"> 7.2.8 </t>
  </si>
  <si>
    <t xml:space="preserve"> 91967 </t>
  </si>
  <si>
    <t>INTERRUPTOR SIMPLES (3 MÓDULOS), 10A/250V, INCLUINDO SUPORTE E PLACA - FORNECIMENTO E INSTALAÇÃO. AF_03/2023</t>
  </si>
  <si>
    <t xml:space="preserve"> 7.2.9 </t>
  </si>
  <si>
    <t xml:space="preserve"> 92022 </t>
  </si>
  <si>
    <t>INTERRUPTOR SIMPLES (1 MÓDULO) COM 1 TOMADA DE EMBUTIR 2P+T 10 A, SEM SUPORTE E SEM PLACA - FORNECIMENTO E INSTALAÇÃO. AF_03/2023</t>
  </si>
  <si>
    <t xml:space="preserve"> 7.2.10 </t>
  </si>
  <si>
    <t xml:space="preserve"> 91996 </t>
  </si>
  <si>
    <t>TOMADA MÉDIA DE EMBUTIR (1 MÓDULO), 2P+T 10 A, INCLUINDO SUPORTE E PLACA - FORNECIMENTO E INSTALAÇÃO. AF_03/2023</t>
  </si>
  <si>
    <t xml:space="preserve"> 7.2.11 </t>
  </si>
  <si>
    <t xml:space="preserve"> 92004 </t>
  </si>
  <si>
    <t>TOMADA MÉDIA DE EMBUTIR (2 MÓDULOS), 2P+T 10 A, INCLUINDO SUPORTE E PLACA - FORNECIMENTO E INSTALAÇÃO. AF_03/2023</t>
  </si>
  <si>
    <t xml:space="preserve"> 7.2.12 </t>
  </si>
  <si>
    <t xml:space="preserve"> 8998 </t>
  </si>
  <si>
    <t>Placa cega para caixa de pvc 4"x 4", p/eletroduto</t>
  </si>
  <si>
    <t xml:space="preserve"> 7.2.13 </t>
  </si>
  <si>
    <t xml:space="preserve"> 12368 </t>
  </si>
  <si>
    <t>Luminária de sobrepor, (tecnolux ref.FLP-6478/2x20) Tubled corpo/ refletor e aletas fabricadas em chapa de aço tratada e pintada em epoxi branco, para usode 2 lampadas tubled de 20w</t>
  </si>
  <si>
    <t xml:space="preserve"> 7.2.14 </t>
  </si>
  <si>
    <t xml:space="preserve"> 7715 </t>
  </si>
  <si>
    <t>Luminária pendente simples, ref: 1110/1, Bianca ou similar</t>
  </si>
  <si>
    <t xml:space="preserve"> 7.2.15 </t>
  </si>
  <si>
    <t xml:space="preserve"> 13148 </t>
  </si>
  <si>
    <t>Refletor Slim  LED 100W de potência, branco Frio, 6500k, Autovolt, marca G-light ou similar</t>
  </si>
  <si>
    <t xml:space="preserve"> 7.2.16 </t>
  </si>
  <si>
    <t xml:space="preserve"> 97599 </t>
  </si>
  <si>
    <t>LUMINÁRIA DE EMERGÊNCIA, COM 30 LÂMPADAS LED DE 2 W, SEM REATOR - FORNECIMENTO E INSTALAÇÃO. AF_09/2024</t>
  </si>
  <si>
    <t xml:space="preserve"> 7.3 </t>
  </si>
  <si>
    <t>QUADRO ELÉTRICOS - ÁREA DE LAZER, GUARITA, BAR</t>
  </si>
  <si>
    <t xml:space="preserve"> 7.3.1 </t>
  </si>
  <si>
    <t xml:space="preserve"> 101875 </t>
  </si>
  <si>
    <t>QUADRO DE DISTRIBUIÇÃO DE ENERGIA EM CHAPA DE AÇO GALVANIZADO, DE EMBUTIR, COM BARRAMENTO TRIFÁSICO, PARA 12 DISJUNTORES DIN 100A - FORNECIMENTO E INSTALAÇÃO. AF_10/2020</t>
  </si>
  <si>
    <t xml:space="preserve"> 7.3.2 </t>
  </si>
  <si>
    <t xml:space="preserve"> 101883 </t>
  </si>
  <si>
    <t>QUADRO DE DISTRIBUIÇÃO DE ENERGIA EM CHAPA DE AÇO GALVANIZADO, DE EMBUTIR, COM BARRAMENTO TRIFÁSICO, PARA 18 DISJUNTORES DIN 100A - FORNECIMENTO E INSTALAÇÃO. AF_10/2020</t>
  </si>
  <si>
    <t xml:space="preserve"> 7.3.3 </t>
  </si>
  <si>
    <t xml:space="preserve"> 93653 </t>
  </si>
  <si>
    <t>DISJUNTOR MONOPOLAR TIPO DIN, CORRENTE NOMINAL DE 10A - FORNECIMENTO E INSTALAÇÃO. AF_10/2020</t>
  </si>
  <si>
    <t xml:space="preserve"> 7.3.4 </t>
  </si>
  <si>
    <t xml:space="preserve"> 93654 </t>
  </si>
  <si>
    <t>DISJUNTOR MONOPOLAR TIPO DIN, CORRENTE NOMINAL DE 16A - FORNECIMENTO E INSTALAÇÃO. AF_10/2020</t>
  </si>
  <si>
    <t xml:space="preserve"> 7.3.5 </t>
  </si>
  <si>
    <t xml:space="preserve"> 93655 </t>
  </si>
  <si>
    <t>DISJUNTOR MONOPOLAR TIPO DIN, CORRENTE NOMINAL DE 20A - FORNECIMENTO E INSTALAÇÃO. AF_10/2020</t>
  </si>
  <si>
    <t xml:space="preserve"> 7.3.6 </t>
  </si>
  <si>
    <t xml:space="preserve"> 93666 </t>
  </si>
  <si>
    <t>DISJUNTOR BIPOLAR TIPO DIN, CORRENTE NOMINAL DE 50A - FORNECIMENTO E INSTALAÇÃO. AF_10/2020</t>
  </si>
  <si>
    <t xml:space="preserve"> 7.3.7 </t>
  </si>
  <si>
    <t xml:space="preserve"> 93671 </t>
  </si>
  <si>
    <t>DISJUNTOR TRIPOLAR TIPO DIN, CORRENTE NOMINAL DE 32A - FORNECIMENTO E INSTALAÇÃO. AF_10/2020</t>
  </si>
  <si>
    <t xml:space="preserve"> 7.3.8 </t>
  </si>
  <si>
    <t xml:space="preserve"> 93670 </t>
  </si>
  <si>
    <t>DISJUNTOR TRIPOLAR TIPO DIN, CORRENTE NOMINAL DE 25A - FORNECIMENTO E INSTALAÇÃO. AF_10/2020</t>
  </si>
  <si>
    <t xml:space="preserve"> 7.3.9 </t>
  </si>
  <si>
    <t xml:space="preserve"> 7996 </t>
  </si>
  <si>
    <t>Disjuntor bipolar DR 25 A  - Dispositivo residual diferencial, tipo AC, 30MA,ref.5SM1 312-OMB, Siemens ou similar</t>
  </si>
  <si>
    <t xml:space="preserve"> 7.3.10 </t>
  </si>
  <si>
    <t xml:space="preserve"> 13601 </t>
  </si>
  <si>
    <t>Interruptor diferencial residual - IDR 4P DR 2x40A/30mA</t>
  </si>
  <si>
    <t xml:space="preserve"> 7.3.11 </t>
  </si>
  <si>
    <t xml:space="preserve"> 13603 </t>
  </si>
  <si>
    <t>Interruptor diferencial residual - IDR 2P DR 4x63A/30mA</t>
  </si>
  <si>
    <t xml:space="preserve"> 7.3.12 </t>
  </si>
  <si>
    <t xml:space="preserve"> 7.3.13 </t>
  </si>
  <si>
    <t xml:space="preserve"> 91931 </t>
  </si>
  <si>
    <t>CABO DE COBRE FLEXÍVEL ISOLADO, 6 MM², ANTI-CHAMA 0,6/1,0 KV, PARA CIRCUITOS TERMINAIS - FORNECIMENTO E INSTALAÇÃO. AF_03/2023</t>
  </si>
  <si>
    <t xml:space="preserve"> 7.3.14 </t>
  </si>
  <si>
    <t xml:space="preserve"> 91933 </t>
  </si>
  <si>
    <t>CABO DE COBRE FLEXÍVEL ISOLADO, 10 MM², ANTI-CHAMA 0,6/1,0 KV, PARA CIRCUITOS TERMINAIS - FORNECIMENTO E INSTALAÇÃO. AF_03/2023</t>
  </si>
  <si>
    <t xml:space="preserve"> 7.3.15 </t>
  </si>
  <si>
    <t xml:space="preserve"> 91935 </t>
  </si>
  <si>
    <t>CABO DE COBRE FLEXÍVEL ISOLADO, 16 MM², ANTI-CHAMA 0,6/1,0 KV, PARA CIRCUITOS TERMINAIS - FORNECIMENTO E INSTALAÇÃO. AF_03/2023</t>
  </si>
  <si>
    <t xml:space="preserve"> 7.3.16 </t>
  </si>
  <si>
    <t xml:space="preserve"> 92984 </t>
  </si>
  <si>
    <t>CABO DE COBRE FLEXÍVEL ISOLADO, 25 MM², ANTI-CHAMA 0,6/1,0 KV, PARA REDE ENTERRADA DE DISTRIBUIÇÃO DE ENERGIA ELÉTRICA - FORNECIMENTO E INSTALAÇÃO. AF_12/2021</t>
  </si>
  <si>
    <t xml:space="preserve"> 7.3.17 </t>
  </si>
  <si>
    <t xml:space="preserve"> 92988 </t>
  </si>
  <si>
    <t>CABO DE COBRE FLEXÍVEL ISOLADO, 50 MM², ANTI-CHAMA 0,6/1,0 KV, PARA REDE ENTERRADA DE DISTRIBUIÇÃO DE ENERGIA ELÉTRICA - FORNECIMENTO E INSTALAÇÃO. AF_12/2021</t>
  </si>
  <si>
    <t xml:space="preserve"> 7.4 </t>
  </si>
  <si>
    <t>QGBT (QUADRO GERAL) - ALIMENTAÇAO E ATERRAMENTO</t>
  </si>
  <si>
    <t xml:space="preserve"> 7.4.1 </t>
  </si>
  <si>
    <t xml:space="preserve"> 92990 </t>
  </si>
  <si>
    <t>CABO DE COBRE FLEXÍVEL ISOLADO, 70 MM², ANTI-CHAMA 0,6/1,0 KV, PARA REDE ENTERRADA DE DISTRIBUIÇÃO DE ENERGIA ELÉTRICA - FORNECIMENTO E INSTALAÇÃO. AF_12/2021</t>
  </si>
  <si>
    <t xml:space="preserve"> 7.4.2 </t>
  </si>
  <si>
    <t xml:space="preserve"> 92992 </t>
  </si>
  <si>
    <t>CABO DE COBRE FLEXÍVEL ISOLADO, 95 MM², ANTI-CHAMA 0,6/1,0 KV, PARA REDE ENTERRADA DE DISTRIBUIÇÃO DE ENERGIA ELÉTRICA - FORNECIMENTO E INSTALAÇÃO. AF_12/2021</t>
  </si>
  <si>
    <t xml:space="preserve"> 7.4.3 </t>
  </si>
  <si>
    <t xml:space="preserve"> 92996 </t>
  </si>
  <si>
    <t>CABO DE COBRE FLEXÍVEL ISOLADO, 150 MM², ANTI-CHAMA 0,6/1,0 KV, PARA REDE ENTERRADA DE DISTRIBUIÇÃO DE ENERGIA ELÉTRICA - FORNECIMENTO E INSTALAÇÃO. AF_12/2021</t>
  </si>
  <si>
    <t xml:space="preserve"> 7.4.4 </t>
  </si>
  <si>
    <t xml:space="preserve"> 7.4.5 </t>
  </si>
  <si>
    <t xml:space="preserve"> 96978 </t>
  </si>
  <si>
    <t>CORDOALHA DE COBRE NU 70 MM², ENTERRADA - FORNECIMENTO E INSTALAÇÃO. AF_08/2023</t>
  </si>
  <si>
    <t xml:space="preserve"> 7.4.6 </t>
  </si>
  <si>
    <t xml:space="preserve"> 7.4.7 </t>
  </si>
  <si>
    <t xml:space="preserve"> 98111 </t>
  </si>
  <si>
    <t>CAIXA DE INSPEÇÃO PARA ATERRAMENTO, CIRCULAR, EM POLIETILENO, DIÂMETRO INTERNO = 0,3 M. AF_12/2020</t>
  </si>
  <si>
    <t xml:space="preserve"> 7.4.8 </t>
  </si>
  <si>
    <t xml:space="preserve"> 91890 </t>
  </si>
  <si>
    <t>CURVA 90 GRAUS PARA ELETRODUTO, PVC, ROSCÁVEL, DN 25 MM (3/4"), PARA CIRCUITOS TERMINAIS, INSTALADA EM FORRO - FORNECIMENTO E INSTALAÇÃO. AF_03/2023</t>
  </si>
  <si>
    <t xml:space="preserve"> 7.4.9 </t>
  </si>
  <si>
    <t xml:space="preserve"> 93024 </t>
  </si>
  <si>
    <t>CURVA 90 GRAUS PARA ELETRODUTO, PVC, ROSCÁVEL, DN 85 MM (3"), PARA REDE ENTERRADA DE DISTRIBUIÇÃO DE ENERGIA ELÉTRICA - FORNECIMENTO E INSTALAÇÃO. AF_12/2021</t>
  </si>
  <si>
    <t xml:space="preserve"> 7.4.10 </t>
  </si>
  <si>
    <t xml:space="preserve"> 91871 </t>
  </si>
  <si>
    <t>ELETRODUTO RÍGIDO ROSCÁVEL, PVC, DN 25 MM (3/4"), PARA CIRCUITOS TERMINAIS, INSTALADO EM PAREDE - FORNECIMENTO E INSTALAÇÃO. AF_03/2023</t>
  </si>
  <si>
    <t xml:space="preserve"> 7.4.11 </t>
  </si>
  <si>
    <t xml:space="preserve"> 93011 </t>
  </si>
  <si>
    <t>ELETRODUTO RÍGIDO ROSCÁVEL, PVC, DN 85 MM (3"), PARA REDE ENTERRADA DE DISTRIBUIÇÃO DE ENERGIA ELÉTRICA - FORNECIMENTO E INSTALAÇÃO. AF_12/2021</t>
  </si>
  <si>
    <t xml:space="preserve"> 7.4.12 </t>
  </si>
  <si>
    <t xml:space="preserve"> 96986 </t>
  </si>
  <si>
    <t>HASTE DE ATERRAMENTO, DIÂMETRO 3/4", COM 3 METROS - FORNECIMENTO E INSTALAÇÃO. AF_08/2023</t>
  </si>
  <si>
    <t xml:space="preserve"> 7.4.13 </t>
  </si>
  <si>
    <t xml:space="preserve"> 91884 </t>
  </si>
  <si>
    <t>LUVA PARA ELETRODUTO, PVC, ROSCÁVEL, DN 25 MM (3/4"), PARA CIRCUITOS TERMINAIS, INSTALADA EM PAREDE - FORNECIMENTO E INSTALAÇÃO. AF_03/2023</t>
  </si>
  <si>
    <t xml:space="preserve"> 7.4.14 </t>
  </si>
  <si>
    <t xml:space="preserve"> 93016 </t>
  </si>
  <si>
    <t>LUVA PARA ELETRODUTO, PVC, ROSCÁVEL, DN 85 MM (3"), PARA REDE ENTERRADA DE DISTRIBUIÇÃO DE ENERGIA ELÉTRICA - FORNECIMENTO E INSTALAÇÃO. AF_12/2021</t>
  </si>
  <si>
    <t xml:space="preserve"> 7.4.15 </t>
  </si>
  <si>
    <t xml:space="preserve"> 11284 </t>
  </si>
  <si>
    <t>Disjuntor termomagnético tripolar 450 A, padrão DIN (linha branca )</t>
  </si>
  <si>
    <t xml:space="preserve"> 7.4.16 </t>
  </si>
  <si>
    <t xml:space="preserve"> 9034 </t>
  </si>
  <si>
    <t>Disjuntor termomagnético tripolar 150 A com caixa moldada 10 kA</t>
  </si>
  <si>
    <t xml:space="preserve"> 7.4.17 </t>
  </si>
  <si>
    <t xml:space="preserve"> 8078 </t>
  </si>
  <si>
    <t>Disjuntor termomagnetico tripolar 125 A, padrão DIN (Europeu - linha branca),10KA</t>
  </si>
  <si>
    <t xml:space="preserve"> 7.4.18 </t>
  </si>
  <si>
    <t xml:space="preserve"> 93672 </t>
  </si>
  <si>
    <t>DISJUNTOR TRIPOLAR TIPO DIN, CORRENTE NOMINAL DE 40A - FORNECIMENTO E INSTALAÇÃO. AF_10/2020</t>
  </si>
  <si>
    <t xml:space="preserve"> 7.4.19 </t>
  </si>
  <si>
    <t xml:space="preserve"> 7.4.20 </t>
  </si>
  <si>
    <t xml:space="preserve"> 7.4.21 </t>
  </si>
  <si>
    <t xml:space="preserve"> 7.4.22 </t>
  </si>
  <si>
    <t xml:space="preserve"> 9727 </t>
  </si>
  <si>
    <t>QGBT - Quadro / Painel em chapa de aço com pintura eletrostática a pó poliester na cor bege, grau de proteção IP 54, com barramento, sem disjuntores - 1000x1700x600mm</t>
  </si>
  <si>
    <t xml:space="preserve"> 7.5 </t>
  </si>
  <si>
    <t>SUBSTAÇÃO</t>
  </si>
  <si>
    <t xml:space="preserve"> 7.5.1 </t>
  </si>
  <si>
    <t xml:space="preserve"> 13578 </t>
  </si>
  <si>
    <t>Transformador a seco, trifásico, classe de isolamento 15kv - Potência 300 kva- Derivações Primárias 13,8/13,2/12,6/12,0/11,4; Tensão Secundária 220/127V-380v/220V ou 440V/254V; ligação estrela; grupo de ligação Dyn1</t>
  </si>
  <si>
    <t xml:space="preserve"> 7.5.2 </t>
  </si>
  <si>
    <t>Instalação do padrão de entrada da subestação 300KVA, fornecimento e instalação</t>
  </si>
  <si>
    <t>Próprio</t>
  </si>
  <si>
    <t>001</t>
  </si>
  <si>
    <t>002</t>
  </si>
  <si>
    <t>003</t>
  </si>
  <si>
    <t>004</t>
  </si>
  <si>
    <t xml:space="preserve"> 103689 </t>
  </si>
  <si>
    <t>SINAPI</t>
  </si>
  <si>
    <t xml:space="preserve"> 4657 </t>
  </si>
  <si>
    <t>ORSE</t>
  </si>
  <si>
    <t xml:space="preserve"> 61 </t>
  </si>
  <si>
    <t xml:space="preserve"> 10184 </t>
  </si>
  <si>
    <t xml:space="preserve"> 62 </t>
  </si>
  <si>
    <t xml:space="preserve"> 99059 </t>
  </si>
  <si>
    <t xml:space="preserve"> 98459 </t>
  </si>
  <si>
    <t xml:space="preserve"> 98525 </t>
  </si>
  <si>
    <t xml:space="preserve"> 100990 </t>
  </si>
  <si>
    <t xml:space="preserve"> 95875 </t>
  </si>
  <si>
    <t xml:space="preserve"> 6096 </t>
  </si>
  <si>
    <t xml:space="preserve"> 101506 </t>
  </si>
  <si>
    <t xml:space="preserve"> 00041201 </t>
  </si>
  <si>
    <t xml:space="preserve"> 101124 </t>
  </si>
  <si>
    <t xml:space="preserve"> 101214 </t>
  </si>
  <si>
    <t xml:space="preserve"> 87757 </t>
  </si>
  <si>
    <t xml:space="preserve"> 104162 </t>
  </si>
  <si>
    <t xml:space="preserve"> 92396 </t>
  </si>
  <si>
    <t xml:space="preserve"> 92398 </t>
  </si>
  <si>
    <t xml:space="preserve"> 94992 </t>
  </si>
  <si>
    <t xml:space="preserve"> 94273 </t>
  </si>
  <si>
    <t xml:space="preserve"> 104658 </t>
  </si>
  <si>
    <t xml:space="preserve"> 99837 </t>
  </si>
  <si>
    <t xml:space="preserve"> 87878 </t>
  </si>
  <si>
    <t xml:space="preserve"> 2376 </t>
  </si>
  <si>
    <t xml:space="preserve"> 3783 </t>
  </si>
  <si>
    <t xml:space="preserve"> 102507 </t>
  </si>
  <si>
    <t xml:space="preserve"> 96522 </t>
  </si>
  <si>
    <t xml:space="preserve"> 104917 </t>
  </si>
  <si>
    <t xml:space="preserve"> 104918 </t>
  </si>
  <si>
    <t>005</t>
  </si>
  <si>
    <t xml:space="preserve"> 92760 </t>
  </si>
  <si>
    <t xml:space="preserve"> 92762 </t>
  </si>
  <si>
    <t xml:space="preserve"> 92764 </t>
  </si>
  <si>
    <t xml:space="preserve"> 92768 </t>
  </si>
  <si>
    <t xml:space="preserve"> 92770 </t>
  </si>
  <si>
    <t xml:space="preserve"> 92771 </t>
  </si>
  <si>
    <t xml:space="preserve"> 92510 </t>
  </si>
  <si>
    <t xml:space="preserve"> 87245 </t>
  </si>
  <si>
    <t xml:space="preserve"> 87298 </t>
  </si>
  <si>
    <t xml:space="preserve"> 101732 </t>
  </si>
  <si>
    <t xml:space="preserve"> 13710 </t>
  </si>
  <si>
    <t xml:space="preserve"> 98564 </t>
  </si>
  <si>
    <t xml:space="preserve"> 89449 </t>
  </si>
  <si>
    <t xml:space="preserve"> 89451 </t>
  </si>
  <si>
    <t xml:space="preserve"> 104004 </t>
  </si>
  <si>
    <t xml:space="preserve"> 89629 </t>
  </si>
  <si>
    <t xml:space="preserve"> 89630 </t>
  </si>
  <si>
    <t xml:space="preserve"> 89513 </t>
  </si>
  <si>
    <t xml:space="preserve"> 89501 </t>
  </si>
  <si>
    <t xml:space="preserve"> 103985 </t>
  </si>
  <si>
    <t xml:space="preserve"> 89517 </t>
  </si>
  <si>
    <t xml:space="preserve"> 103986 </t>
  </si>
  <si>
    <t xml:space="preserve"> 89613 </t>
  </si>
  <si>
    <t xml:space="preserve"> 89596 </t>
  </si>
  <si>
    <t xml:space="preserve"> 94497 </t>
  </si>
  <si>
    <t xml:space="preserve"> 94499 </t>
  </si>
  <si>
    <t xml:space="preserve"> 13450 </t>
  </si>
  <si>
    <t>006</t>
  </si>
  <si>
    <t>007</t>
  </si>
  <si>
    <t>008</t>
  </si>
  <si>
    <t>009</t>
  </si>
  <si>
    <t>010</t>
  </si>
  <si>
    <t xml:space="preserve"> 102113 </t>
  </si>
  <si>
    <t xml:space="preserve"> 13440 </t>
  </si>
  <si>
    <t>011</t>
  </si>
  <si>
    <t>Und.</t>
  </si>
  <si>
    <t>Total (R$)</t>
  </si>
  <si>
    <t>CÓDIGO</t>
  </si>
  <si>
    <t>COMPOSIÇÃO</t>
  </si>
  <si>
    <t>DESCRIÇÃO</t>
  </si>
  <si>
    <t>EXECUÇÃO DE PAVIMENTO EM PISO INTERTRAVADO POROSO, COM BLOCO RETANGULAR DE 20 X 10 CM, ESPESSURA 6 CM.</t>
  </si>
  <si>
    <t>PRÓPRIA</t>
  </si>
  <si>
    <t>PINTURA DE DEMARCAÇÃO HORIZONTAL DE VAGA PARA DEFICIENTES</t>
  </si>
  <si>
    <t>und.</t>
  </si>
  <si>
    <t>CALHA DE DRENAGEM EM ALVENARIA/CONCRETO, CHAPISCADA E REBOCADA, SEM IMPERMEABILIZAÇÃO, INLCUSIVE ESCAVAÇÃO MANUAL</t>
  </si>
  <si>
    <t>APLICAÇÃO DE COLA ACIII PARA ADERÊNCIA ENTRE A IMPERMEABILIZAÇÃO EM MANTA ASFÁLTICA E A PROTEÇÃO MECÂNICA</t>
  </si>
  <si>
    <t>PROTEÇÃO MECÂNICA DE SUPERFÍCIE HORIZONTAL COM ARGAMASSA DE CIMENTO E AREIA, TRAÇO 1:3, E=2CM. AF_09/2023</t>
  </si>
  <si>
    <t>CONCRETAGEM DE EDIFICAÇÕES (PAREDES E LAJES) , COM CONCRETO USINADO BOMBEÁVEL FCK 40 MPA - LANÇAMENTO, ADENSAMENTO E ACABAMENTO</t>
  </si>
  <si>
    <t>SERVICO DE BOMBEAMENTO DE CONCRETO COM CONSUMO MINIMO DE 40 M3, SEM O LANCAMENTO</t>
  </si>
  <si>
    <t>ARMAÇÃO DE LAJE DE ESTRUTURA CONVENCIONAL DE CONCRETO ARMADO UTILIZANDO AÇO CA-50 DE 12,5 MM - MONTAGEM. AF_06/2022</t>
  </si>
  <si>
    <t>ARMAÇÃO DE LAJE DE ESTRUTURA CONVENCIONAL DE CONCRETO ARMADO UTILIZANDO AÇO CA-50 DE 16,0 MM - MONTAGEM. AF_06/2022</t>
  </si>
  <si>
    <t xml:space="preserve">FABRICAÇÃO, MONTAGEM E DESMONTAGEM DE FÔRMA PARA CORTINA DE CONTENÇÃO, EM CHAPA DE MADEIRA COMPENSADA RESINADO, E = 18 MM, 1 UTILIZAÇÃO. </t>
  </si>
  <si>
    <t xml:space="preserve">ESCORAMENTO LATERAL DE PAREDE EM CONCRETO, TIPO CONTÍNUO,  COM PROFUNDIDADE DE 0,00 A 1,5 M, </t>
  </si>
  <si>
    <t>Escoramento metálico para lajes e vigas, c/ escoras tubulares tipo "a" (h=2,08 a 3,20 m), com montagem e desmontagem</t>
  </si>
  <si>
    <t xml:space="preserve"> 7629 </t>
  </si>
  <si>
    <t>MEMÓRIA DE CÁLCULO ADITIVO 02  -  ESCOLA PROFISSIONALIZANTE - MAMANGUAPE/PB</t>
  </si>
  <si>
    <t>OBRA:</t>
  </si>
  <si>
    <t>TOTAL</t>
  </si>
  <si>
    <t>=</t>
  </si>
  <si>
    <t>und</t>
  </si>
  <si>
    <t>Piscina semi olímpica</t>
  </si>
  <si>
    <t>H</t>
  </si>
  <si>
    <t>VOLUME</t>
  </si>
  <si>
    <t>Piscina infantil</t>
  </si>
  <si>
    <t>volume</t>
  </si>
  <si>
    <t>empolamento</t>
  </si>
  <si>
    <t xml:space="preserve">Volume </t>
  </si>
  <si>
    <t>v. parcial</t>
  </si>
  <si>
    <t>Volume reaterro abater do volume parcial</t>
  </si>
  <si>
    <t>v. abater</t>
  </si>
  <si>
    <t xml:space="preserve">km </t>
  </si>
  <si>
    <t>TOTAL m3xkm</t>
  </si>
  <si>
    <t xml:space="preserve">Volume medido </t>
  </si>
  <si>
    <t>TOTAL GERAL</t>
  </si>
  <si>
    <t>Estacionamento</t>
  </si>
  <si>
    <t>ÁREA</t>
  </si>
  <si>
    <t>Jardineiras (abater)</t>
  </si>
  <si>
    <t>m3xkm</t>
  </si>
  <si>
    <t xml:space="preserve">KG </t>
  </si>
  <si>
    <t>Aço 5.0 mm (resumo das pranchas)</t>
  </si>
  <si>
    <t>Aço 8.0 mm (resumo das pranchas)</t>
  </si>
  <si>
    <t>L1</t>
  </si>
  <si>
    <t>L2</t>
  </si>
  <si>
    <t>Piscina semi olímpica LAJE</t>
  </si>
  <si>
    <t>E</t>
  </si>
  <si>
    <t>Piscina semi olímpica PAREDES</t>
  </si>
  <si>
    <t>Piscina infantil LAJE</t>
  </si>
  <si>
    <t>Piscina infantil PAREDES</t>
  </si>
  <si>
    <t>Aço 10.0 mm (resumo das pranchas)</t>
  </si>
  <si>
    <t>Aço 12.5 mm (resumo das pranchas)</t>
  </si>
  <si>
    <t>Aço 16.0 mm (resumo das pranchas)</t>
  </si>
  <si>
    <t>C</t>
  </si>
  <si>
    <t>L</t>
  </si>
  <si>
    <t>REPETIÇÕES</t>
  </si>
  <si>
    <t>ÁREA DO TRAPÉZIO</t>
  </si>
  <si>
    <t>B</t>
  </si>
  <si>
    <t>b</t>
  </si>
  <si>
    <t>h/2</t>
  </si>
  <si>
    <t>6.2.3</t>
  </si>
  <si>
    <t>OBRA: CONSTRUÇÃO SEDE SOCIAL CÂMARA MUNICIPAL DE JOÃO PESSOA</t>
  </si>
  <si>
    <t>Valor do contrato inicial:</t>
  </si>
  <si>
    <t>LOCAL: RUA BANCÁRIO WALDEMAR DE MESQUITA ACCIOLY, S/N, BANCÁRIOS, JOÃO PESSOA - PB</t>
  </si>
  <si>
    <t>Valor medido acumulado anterior:</t>
  </si>
  <si>
    <t>EMPRESA: SEGMENTO ENGENHARIA E SERVIÇOS LTDA</t>
  </si>
  <si>
    <t>Valor medição atual:</t>
  </si>
  <si>
    <t>CONTRATO 16/2025</t>
  </si>
  <si>
    <t>Valor medido acumulado atual:</t>
  </si>
  <si>
    <t>CONCORRÊNCIA 01/2025</t>
  </si>
  <si>
    <t>Valor do saldo contratual:</t>
  </si>
  <si>
    <t>PLANILHA DE MEDIÇÃO</t>
  </si>
  <si>
    <t>CONTRATUAL</t>
  </si>
  <si>
    <t>VALOR UNIT. C/ BDI</t>
  </si>
  <si>
    <t>Valor Unit</t>
  </si>
  <si>
    <t>QUANT.</t>
  </si>
  <si>
    <t>ANTERIOR</t>
  </si>
  <si>
    <t>QUANTIDADE</t>
  </si>
  <si>
    <t>ATUAL</t>
  </si>
  <si>
    <t>ACUMULADO</t>
  </si>
  <si>
    <t>VALOR</t>
  </si>
  <si>
    <t>Total Geral</t>
  </si>
  <si>
    <t>MEDIÇÃO 05</t>
  </si>
  <si>
    <t>PERÍODO DA MEDIÇÃO: 01/10/2025 À 31/10/2025</t>
  </si>
  <si>
    <t xml:space="preserve"> 5.3.18</t>
  </si>
  <si>
    <t xml:space="preserve"> 5.3.19</t>
  </si>
  <si>
    <t xml:space="preserve"> 5.3.20</t>
  </si>
  <si>
    <t xml:space="preserve"> 5.3.21</t>
  </si>
  <si>
    <t xml:space="preserve"> 5.3.22</t>
  </si>
  <si>
    <t xml:space="preserve"> 5.3.23</t>
  </si>
  <si>
    <t xml:space="preserve"> 5.3.24</t>
  </si>
  <si>
    <t xml:space="preserve"> 5.3.25</t>
  </si>
  <si>
    <t xml:space="preserve"> 5.3.26</t>
  </si>
  <si>
    <t xml:space="preserve"> 4.13</t>
  </si>
  <si>
    <t xml:space="preserve"> 4.14</t>
  </si>
  <si>
    <t xml:space="preserve"> 4.15</t>
  </si>
  <si>
    <t xml:space="preserve"> 5.4.11</t>
  </si>
  <si>
    <t xml:space="preserve"> 5.4.12</t>
  </si>
  <si>
    <t xml:space="preserve"> 6.2.13</t>
  </si>
  <si>
    <t xml:space="preserve"> 6.10.4.19</t>
  </si>
  <si>
    <t>OBRA : CONSTRUÇÃO SEDE SOCIAL CÂMARA MUNICIPAL DE JOÃO PESSOA</t>
  </si>
  <si>
    <t>1.0</t>
  </si>
  <si>
    <t>1.1</t>
  </si>
  <si>
    <t>Total de aministração de obra executado (und) =</t>
  </si>
  <si>
    <t>Total de aministração de obra de contrato (und) =</t>
  </si>
  <si>
    <t>1.2</t>
  </si>
  <si>
    <t xml:space="preserve">TAXA DO CREA </t>
  </si>
  <si>
    <t>Total de taxa do CREA executado (und) =</t>
  </si>
  <si>
    <t>Total de taxa do CREA de contrato (und) =</t>
  </si>
  <si>
    <t>Total de taxa do CREA a medir no BM 01 (und) =</t>
  </si>
  <si>
    <t>2.0</t>
  </si>
  <si>
    <t>2.1</t>
  </si>
  <si>
    <t>Foi considerado a área de (4,0 x 4,0m ) (m²) =</t>
  </si>
  <si>
    <t>Total de fornecimento e instalação de placa de obra de contrato (m²)=</t>
  </si>
  <si>
    <t>Total de fornecimento e instalação de placa de obra a medir no BM 01 (m²)=</t>
  </si>
  <si>
    <t>2.2</t>
  </si>
  <si>
    <t>Total de locação de container executado (mês) =</t>
  </si>
  <si>
    <t>Total de locação de container de contrato (mês) =</t>
  </si>
  <si>
    <t>2.6</t>
  </si>
  <si>
    <t>Total de locação convencional executado (mês) =</t>
  </si>
  <si>
    <t>Total de locação convencional de contrato (mês) =</t>
  </si>
  <si>
    <t>Total de locação convencional a medir no BM 04 (mês) =</t>
  </si>
  <si>
    <t>2.8</t>
  </si>
  <si>
    <t>Total de limpeza mecanizada de camada vegetal executado (m²) =</t>
  </si>
  <si>
    <t>Total de limpeza mecanizada de camada vegetal de contrato (m²) =</t>
  </si>
  <si>
    <t>Total de limpeza mecanizada de camada vegetal a medir no BM 01 (m²) =</t>
  </si>
  <si>
    <t>2.9</t>
  </si>
  <si>
    <t>Total de carga, manobra e descarga executado (m³) =</t>
  </si>
  <si>
    <t>Total de carga, manobra e descarga de contrato (m³) =</t>
  </si>
  <si>
    <t>Total de carga, manobra e descarga a medir no BM 01 (m³) =</t>
  </si>
  <si>
    <t>2.10</t>
  </si>
  <si>
    <t>Total de transporte com caminhão basculante executado (m³xkm) =</t>
  </si>
  <si>
    <t>Total de transporte com caminhão basculante de contrato (m³xkm) =</t>
  </si>
  <si>
    <t>Total de transporte com caminhão basculante a medir no BM 01 (m³xkm) =</t>
  </si>
  <si>
    <t>2.11</t>
  </si>
  <si>
    <t>LIGAÇÃO PREDIAL DE ÁGUA EM MURETA DE CONCRETO, PROVISÓRIA OU DEFINITIVA , COM FORNECIMENTO DE MATERIAL, INCLUSIVE MURETA E HIDRÔMETRO, REDE DN 50mm - REV 03_10/2022</t>
  </si>
  <si>
    <t>Total de ligação predial de água executado (und) =</t>
  </si>
  <si>
    <t>Total de ligação predial de água de contrato (und) =</t>
  </si>
  <si>
    <t>Total de ligação predial de água a medir no BM 01 (und) =</t>
  </si>
  <si>
    <t>2.12</t>
  </si>
  <si>
    <t>Total de entrada de energia elétrica, executado (und) =</t>
  </si>
  <si>
    <t>Total de aentrada de energia elétrica de contrato (und) =</t>
  </si>
  <si>
    <t>Total de entrada de energia elétrica a medir no BM 01 (und) =</t>
  </si>
  <si>
    <t>2.13</t>
  </si>
  <si>
    <t>Total de poste de concreto armado executado (und) =</t>
  </si>
  <si>
    <t>Total de  poste de concreto armado de contrato (und) =</t>
  </si>
  <si>
    <t>Total de  poste de concreto armado a medir no BM 01 (und) =</t>
  </si>
  <si>
    <t>3.0</t>
  </si>
  <si>
    <t>3.1</t>
  </si>
  <si>
    <t>3.1.2</t>
  </si>
  <si>
    <t>ESCAVAÇÃO VERTICAL PARA  EDIFICAÇÃO, COM CARGA, DESCARGA E TRANSPORTE DE SOLO DE 1ª CATEGORIA, COM ESCAVADEIRA HIDRÁULICA (CAÇAMBA: 0,8 M³ / 111 HP), FROTA DE 7 CAMINHÕES BASCULANTES DE 14 M³,  DMT DE 6 KM E VELOCIDADE MÉDIA 22 KM/H. AF_05/2020</t>
  </si>
  <si>
    <t>Total de escavação  executado (m³) =</t>
  </si>
  <si>
    <t>Total de escavação de contrato (m³) =</t>
  </si>
  <si>
    <t>3.1.3</t>
  </si>
  <si>
    <t>Total de  transporte com caminhão basculante de contrato (m³xkm) =</t>
  </si>
  <si>
    <t>4.0</t>
  </si>
  <si>
    <t>4.4</t>
  </si>
  <si>
    <t>Total de pavimento em piso intertravado executado (m²) =</t>
  </si>
  <si>
    <t>Total de pavimento em piso intertavado de contrato (m²) =</t>
  </si>
  <si>
    <t>Total de pavimentação em piso intertravado à medir no BM 04 (m²) =</t>
  </si>
  <si>
    <t>4.5</t>
  </si>
  <si>
    <t>4.6</t>
  </si>
  <si>
    <t>Total de assentamento de guia (meio-fio) executado (m) =</t>
  </si>
  <si>
    <t>Total de  assentamento de guia (meio-fio) de contrato (m) =</t>
  </si>
  <si>
    <t>Total de assentamento de guia (meio-fio) à medir no BM 04 (m) =</t>
  </si>
  <si>
    <t>4.7</t>
  </si>
  <si>
    <t>Total de assentamento de piso podotátil executado (m²) =</t>
  </si>
  <si>
    <t>Total de  assentamento de piso podotátil de contrato (m²) =</t>
  </si>
  <si>
    <t>Total de assentamento de piso podotátil  à medir no BM 04 (m²) =</t>
  </si>
  <si>
    <t>4.9</t>
  </si>
  <si>
    <t>Total de chapisco executado (m²) =</t>
  </si>
  <si>
    <t>Total de chapisco de contrato (m²) =</t>
  </si>
  <si>
    <t>Total de chapisco à medir no BM 04 (m²) =</t>
  </si>
  <si>
    <t>4.10</t>
  </si>
  <si>
    <t>Total de emboço executado (m²) =</t>
  </si>
  <si>
    <t>Total de emboço de contrato (m²) =</t>
  </si>
  <si>
    <t>Total de emboço à medir no BM 04 (m²) =</t>
  </si>
  <si>
    <t>4.11</t>
  </si>
  <si>
    <t>Muro em alvenaria bloco cerâmico, e=0,09m, c/alv de pedra (35x60cm), pilares (9x20cm) a cada 3,0m, cintas inferior e superior (9x15cm) em concreto armado fck=15,0 Mpa, c/chapisco, reboco e pint. hidracor sobre alvenaria</t>
  </si>
  <si>
    <t>Total de muro executado (m²) =</t>
  </si>
  <si>
    <t>Total de muro executado de contrato (m²) =</t>
  </si>
  <si>
    <t>Total de muro executado a medir no BM 03 (m²) =</t>
  </si>
  <si>
    <t>5.0</t>
  </si>
  <si>
    <t>5.2</t>
  </si>
  <si>
    <t>5.2.1</t>
  </si>
  <si>
    <t>Total de lastro de concreto magro de contrato (m³) =</t>
  </si>
  <si>
    <t>5.3</t>
  </si>
  <si>
    <t>5.3.12</t>
  </si>
  <si>
    <t>Total de armação de laje com aço CA-60 de 5,0 mm de contrato (Kg) =</t>
  </si>
  <si>
    <t>5.3.13</t>
  </si>
  <si>
    <t>Total de armação de laje com aço CA-50 de 8,0 mm de contrato (Kg) =</t>
  </si>
  <si>
    <t>5.3.14</t>
  </si>
  <si>
    <t>Total de armação de laje com aço CA-50 de 10,0 mm (Kg) =</t>
  </si>
  <si>
    <t>Total de armação de laje com aço CA-50 de 10,0 mm de contrato (Kg) =</t>
  </si>
  <si>
    <t>Total de armação de laje com aço CA-50 de 10,0 mm à medir no BM 04 (Kg) =</t>
  </si>
  <si>
    <t>5.3.16</t>
  </si>
  <si>
    <t>Total de camada separadora em lona plástica (m²) =</t>
  </si>
  <si>
    <t>Total de camada separadora em lona plástica de contrato (m²) =</t>
  </si>
  <si>
    <t>Total de camara separadora em lona plástica à medir no BM 04 (m²) =</t>
  </si>
  <si>
    <t>6.0</t>
  </si>
  <si>
    <t>6.1</t>
  </si>
  <si>
    <t>6.1.1</t>
  </si>
  <si>
    <t>6.1.1.2</t>
  </si>
  <si>
    <t>Total de escavação mecanizada (m³) =</t>
  </si>
  <si>
    <t>Total de escavação mecanizada de contrato (m³) =</t>
  </si>
  <si>
    <t>Total de escavação mecanizada à medir no BM 04 (m³) =</t>
  </si>
  <si>
    <t>6.1.1.3</t>
  </si>
  <si>
    <t>Total de escavação manual (m³) =</t>
  </si>
  <si>
    <t>Total de escavação manual de contrato (m³) =</t>
  </si>
  <si>
    <t>Total de escavação manual à medir no BM 04 (m³) =</t>
  </si>
  <si>
    <t>6.1.1.4</t>
  </si>
  <si>
    <t>Total de reaterro manual (m³) =</t>
  </si>
  <si>
    <t>Total de reaterro manual de contrato (m³) =</t>
  </si>
  <si>
    <t>Total de reaterro manual à medir no BM 04 (m³) =</t>
  </si>
  <si>
    <t>6.1.2</t>
  </si>
  <si>
    <t>6.1.2.1</t>
  </si>
  <si>
    <t>Total de pedra argamassada (m³) =</t>
  </si>
  <si>
    <t>Total de pedra argamassada de contrato (m³) =</t>
  </si>
  <si>
    <t>Total de pedra argamassada à medir no BM 04 (m³) =</t>
  </si>
  <si>
    <t>6.1.2.3</t>
  </si>
  <si>
    <t>Total de forma (m²) =</t>
  </si>
  <si>
    <t>Total de forma de contrato (m²) =</t>
  </si>
  <si>
    <t>Total de forma à medir no BM 04 (m²) =</t>
  </si>
  <si>
    <t>6.1.2.4</t>
  </si>
  <si>
    <t>Total de concretagem (m³) =</t>
  </si>
  <si>
    <t>Total de concretagem de contrato (m³) =</t>
  </si>
  <si>
    <t>Total de concretagem à medir no BM 04 (m³) =</t>
  </si>
  <si>
    <t>6.1.2.6</t>
  </si>
  <si>
    <t>Total de armação com aço CA-60 de 5,0 mm (Kg) =</t>
  </si>
  <si>
    <t>Total de armação  com aço CA-60 de 5,0 mm de contrato (Kg) =</t>
  </si>
  <si>
    <t>Total de armação com aço CA-60 de 5,0 mm à medir no BM 04 (Kg) =</t>
  </si>
  <si>
    <t>6.1.2.7</t>
  </si>
  <si>
    <t>Total de armação  com aço CA-50 de 10,0 mm (Kg) =</t>
  </si>
  <si>
    <t>Total de armação com aço CA-50 de 10,0 mm de contrato (Kg) =</t>
  </si>
  <si>
    <t>Total de armação com aço CA-50 de 10,0 mm à medir no BM 04 (Kg) =</t>
  </si>
  <si>
    <t>6.2</t>
  </si>
  <si>
    <t>6.2.1</t>
  </si>
  <si>
    <t>Total de concretagem de pilares (m³) =</t>
  </si>
  <si>
    <t>Total de concretagem de pilaresde contrato (m³) =</t>
  </si>
  <si>
    <t>Total de concretagem de pilares à medir no BM 04 (m³) =</t>
  </si>
  <si>
    <t>6.2.2</t>
  </si>
  <si>
    <t>Total de concretagem de vigas e lajes (m³) =</t>
  </si>
  <si>
    <t>Total de concretagem de vigas e lajes de contrato (m³) =</t>
  </si>
  <si>
    <t>Total de concretagem de vigas e lajes à medir no BM 04 (m³) =</t>
  </si>
  <si>
    <t>6.2.4</t>
  </si>
  <si>
    <t>6.2.5</t>
  </si>
  <si>
    <t>Total de montagem e desmontagem de forma (m²) =</t>
  </si>
  <si>
    <t>Total de montagem e desmontagem de forma de contrato (m²) =</t>
  </si>
  <si>
    <t>Total de montagem e desmontagem de forma à medir no BM 04 (m²) =</t>
  </si>
  <si>
    <t>6.2.8</t>
  </si>
  <si>
    <t>6.3</t>
  </si>
  <si>
    <t>6.3.3</t>
  </si>
  <si>
    <t>Total de alvenaria de vedação (m²) =</t>
  </si>
  <si>
    <t>Total de alvenaria de vedação de contrato (m²) =</t>
  </si>
  <si>
    <t>Total de alvenaria de vedação à medir no BM 04 (m²) =</t>
  </si>
  <si>
    <t>6.3.4</t>
  </si>
  <si>
    <t>Total de encunhamento (m) =</t>
  </si>
  <si>
    <t>Total de encunhamento de contrato (m) =</t>
  </si>
  <si>
    <t>Total de encunhamento à medir no BM 04 (m) =</t>
  </si>
  <si>
    <t>6.5</t>
  </si>
  <si>
    <t>6.5.2</t>
  </si>
  <si>
    <t>Total de impermeabilização (m²) =</t>
  </si>
  <si>
    <t>Total de impermeabilização de contrato (m²) =</t>
  </si>
  <si>
    <t>Total de impermeabilização à medir no BM 04 (m²) =</t>
  </si>
  <si>
    <t>6.7</t>
  </si>
  <si>
    <t>6.7.2</t>
  </si>
  <si>
    <t>Total de chapisco (m²) =</t>
  </si>
  <si>
    <t>6.7.3</t>
  </si>
  <si>
    <t>Total de massa única (m²) =</t>
  </si>
  <si>
    <t>Total de massa única de contrato (m²) =</t>
  </si>
  <si>
    <t>Total de massa única à medir no BM 04 (m²) =</t>
  </si>
  <si>
    <t>6.10</t>
  </si>
  <si>
    <t>6.10.4</t>
  </si>
  <si>
    <t>6.10.4.1</t>
  </si>
  <si>
    <t>Total de caixa enterrada (un) =</t>
  </si>
  <si>
    <t>Total de caixa enterrada de contrato (un) =</t>
  </si>
  <si>
    <t>Total de caixa enterrada à medir no BM 04 (un) =</t>
  </si>
  <si>
    <t>6.10.4.3</t>
  </si>
  <si>
    <t>Total de tubo PVC DN 100 mm (m) =</t>
  </si>
  <si>
    <t>Total de  tubo PVC DN 100 mm de contrato (m) =</t>
  </si>
  <si>
    <t>Total de  tubo PVC DN 100 mm à medir no BM 04 (m) =</t>
  </si>
  <si>
    <t>6.10.4.4</t>
  </si>
  <si>
    <t>Total de tubo PVC DN 75 mm (m) =</t>
  </si>
  <si>
    <t>Total de  tubo PVC DN 75 mm de contrato (m) =</t>
  </si>
  <si>
    <t>Total de  tubo PVC DN 75 mm à medir no BM 04 (m) =</t>
  </si>
  <si>
    <t>6.10.4.9</t>
  </si>
  <si>
    <t>Total de luva simples PVC DN 100 mm (un) =</t>
  </si>
  <si>
    <t>Total de luva simples PVC DN 100 mm de contrato (un) =</t>
  </si>
  <si>
    <t>Total de luva simples PVC DN 100 mm à medir no BM 04 (un) =</t>
  </si>
  <si>
    <t>6.10.4.10</t>
  </si>
  <si>
    <t>Total de luva simples PVC DN 75 mm (un) =</t>
  </si>
  <si>
    <t>Total de luva simples PVC DN 75 mm de contrato (un) =</t>
  </si>
  <si>
    <t>Total de luva simples PVC DN 75 mm à medir no BM 04 (un) =</t>
  </si>
  <si>
    <t>RESUMO DA MEMÓRIA DE CÁLCULO DO BM 05</t>
  </si>
  <si>
    <t>Total de aministração de obra a medir no BM 05 (und) =</t>
  </si>
  <si>
    <t>Total de locação de container a medir no BM 05 (mês) =</t>
  </si>
  <si>
    <t>Total de escavação à medir no BM 05 (m³) =</t>
  </si>
  <si>
    <t>Total de  transporte com caminhão basculante à medir no BM 05 (m³xkm) =</t>
  </si>
  <si>
    <t>Total de pavimentação em piso intertravado à medir no BM 05 (m²) =</t>
  </si>
  <si>
    <t>Total de lastro de concreto magro à medir no BM 05 (m³) =</t>
  </si>
  <si>
    <t>Total de lastro de concreto magro executado (m³) =</t>
  </si>
  <si>
    <t>Total de armação de laje com aço CA-60 de 5,0 mm executado (Kg) =</t>
  </si>
  <si>
    <t>Total de armação de laje com aço CA-60 de 5,0 mm à medir no BM 05 (Kg) =</t>
  </si>
  <si>
    <t>Total de armação de laje com aço CA-50 de 8,0 mm à medir no BM 05 (Kg) =</t>
  </si>
  <si>
    <t>5.3.18</t>
  </si>
  <si>
    <t>5.3.19</t>
  </si>
  <si>
    <t>Total de armação de laje com aço CA-50 de 8,0 mm executado (Kg) =</t>
  </si>
  <si>
    <t>Total de concretagem executado (m³) =</t>
  </si>
  <si>
    <t>Total de concretagem à medir no BM 05 (m³) =</t>
  </si>
  <si>
    <t>Total de bombeamento de concreto executado (m³) =</t>
  </si>
  <si>
    <t>Total de bombeamento de concreto executado de contrato (m³) =</t>
  </si>
  <si>
    <t>Total de bombeamento de concreto à medir no BM 05 (m³) =</t>
  </si>
  <si>
    <t>5.3.21</t>
  </si>
  <si>
    <t>5.3.22</t>
  </si>
  <si>
    <t>Total de armação de laje com aço CA-50 de 10,0 mm à medir no BM 05 (Kg) =</t>
  </si>
  <si>
    <t>Total de armação de laje com aço CA-50 de 10,0 mm executado (Kg) =</t>
  </si>
  <si>
    <t>5.3.23</t>
  </si>
  <si>
    <t>5.3.24</t>
  </si>
  <si>
    <t>Total de armação de laje com aço CA-50 de 12,5 mm executado (Kg) =</t>
  </si>
  <si>
    <t>Total de armação de laje com aço CA-50 de 12,5 mm de contrato (Kg) =</t>
  </si>
  <si>
    <t>Total de armação de laje com aço CA-50 de 12,5 mm à medir no BM 05 (Kg) =</t>
  </si>
  <si>
    <t>Total de armação de laje com aço CA-50 de 16,0 mm executado (Kg) =</t>
  </si>
  <si>
    <t>Total de armação de laje com aço CA-50 de 16,0 mm de contrato (Kg) =</t>
  </si>
  <si>
    <t>Total de armação de laje com aço CA-50 de 16,0 mm à medir no BM 05 (Kg) =</t>
  </si>
  <si>
    <t>Total de lançamento de concreto de contrato (m³) =</t>
  </si>
  <si>
    <t>Total de lançamento de concreto à medir no BM 05 (m³) =</t>
  </si>
  <si>
    <t>6.10.4.19</t>
  </si>
  <si>
    <t>Total de lançamento de concreto executado (m³) =</t>
  </si>
  <si>
    <t>Total de calha de drenagem executado (m) =</t>
  </si>
  <si>
    <t>Total de calha de drenagem à medir no BM 05 (m) =</t>
  </si>
  <si>
    <t>Total de calha de drenagem de contrato (m) =</t>
  </si>
  <si>
    <t>LIMPEZA MECANIZADA DE CAMADA VEGETAL, VEGETAÇÃO E PEQUENAS ÁRVORES (DIÂMETRO DE TRONCO MENOR QUE 0,20 M), COM TRATOR DE ESTEIRAS</t>
  </si>
  <si>
    <t>Àrea do terreno (m²) =</t>
  </si>
  <si>
    <t xml:space="preserve">CARGA, MANOBRA E DESCARGA DE SOLOS E MATERIAIS GRANULARES EM CAMINHÃO BASCULANTE 10 M³ </t>
  </si>
  <si>
    <t>Àrea de limpeza do terreno (m²) =</t>
  </si>
  <si>
    <t>Altura da área escavada (m) =</t>
  </si>
  <si>
    <t>Total de volume executado (m³)</t>
  </si>
  <si>
    <t>Total de volume com empolamento (m³)</t>
  </si>
  <si>
    <t>TRANSPORTE COM CAMINHÃO BASCULANTE DE 10 M³, EM VIA URBANA PAVIMENTADA, DMT ATÉ 30 KM (UNIDADE: M3XKM)</t>
  </si>
  <si>
    <t>Volume de limpeza com a área executada (m³) =</t>
  </si>
  <si>
    <t>Considera uma distância de 30km (km) =</t>
  </si>
  <si>
    <t>Total de volume para transporte executado  (m³/km) =</t>
  </si>
  <si>
    <t>Perímetro da Piscina Infantil (m) =</t>
  </si>
  <si>
    <t>Perímetro do Vestiário (m) =</t>
  </si>
  <si>
    <t>Total de locação convencional executado (m) =</t>
  </si>
  <si>
    <t>Total de locação convencional medido anterior (m) =</t>
  </si>
  <si>
    <t>Total de locação convencional de contrato (m) =</t>
  </si>
  <si>
    <t>Total de locação convencional à medir (m) =</t>
  </si>
  <si>
    <t>Calçadas Internas =</t>
  </si>
  <si>
    <t>Total de calçada executado (m²) =</t>
  </si>
  <si>
    <t>Total de calçada medido anterior (m²) =</t>
  </si>
  <si>
    <t>Total de calçada de contrato (m²) =</t>
  </si>
  <si>
    <t>Total de calçada à medir (m²) =</t>
  </si>
  <si>
    <t>Assentamento de guia (meio-fio) (m) =</t>
  </si>
  <si>
    <t>Total de assentamento de guia (meio-fio) medido anterior (m) =</t>
  </si>
  <si>
    <t>Total de assentamento de guia (meio-fio) de contrato (m) =</t>
  </si>
  <si>
    <t>Total de assentamento de guia (meio-fio) à medir (m) =</t>
  </si>
  <si>
    <t>Assentamento de piso podotátil (m²) =</t>
  </si>
  <si>
    <t>Total de assentamento de piso podotátil medido anterior (m²) =</t>
  </si>
  <si>
    <t>Total de assentamento de piso podotátil de contrato (m²) =</t>
  </si>
  <si>
    <t>Total de assentamento depiso podotátil à medir (m²) =</t>
  </si>
  <si>
    <t>Chapisco do muro (m²) =</t>
  </si>
  <si>
    <t>Chapisco da rampa (m²) =</t>
  </si>
  <si>
    <t>Total de chapisco medido anterior (m²) =</t>
  </si>
  <si>
    <t>Total de chapisco à medir (m²) =</t>
  </si>
  <si>
    <t>Emboço do muro (m²) =</t>
  </si>
  <si>
    <t>Emboço da rampa (m²) =</t>
  </si>
  <si>
    <t>Total de emboço medido anterior (m²) =</t>
  </si>
  <si>
    <t>Total de emboço à medir (m²) =</t>
  </si>
  <si>
    <t>Comprimento de muro executado (m) =</t>
  </si>
  <si>
    <t>Altura de muro executado (m) =</t>
  </si>
  <si>
    <t>Total de muro medido anterior (m²) =</t>
  </si>
  <si>
    <t>Total de muro de contrato (m²) =</t>
  </si>
  <si>
    <t>Total de muro à medir (m³) =</t>
  </si>
  <si>
    <t>p</t>
  </si>
  <si>
    <t>Escavação mecanizada das sapatas (m³) =</t>
  </si>
  <si>
    <t>Total de escavação mecanizada executado (m³) =</t>
  </si>
  <si>
    <t>Total de escavação mecanizada medido anterior (m³) =</t>
  </si>
  <si>
    <t>Total de escavação mecanizada à medir  (m³) =</t>
  </si>
  <si>
    <t>Local</t>
  </si>
  <si>
    <t>Comprimento (m)</t>
  </si>
  <si>
    <t>Largura (m)</t>
  </si>
  <si>
    <t>Altura (m)</t>
  </si>
  <si>
    <t>Volume (m³)</t>
  </si>
  <si>
    <t>Vestiários</t>
  </si>
  <si>
    <t>Total de escavação manual executado (m³) =</t>
  </si>
  <si>
    <t>Total de escavação manual medido anterior (m³) =</t>
  </si>
  <si>
    <t>Total de escavação manual à medir (m³) =</t>
  </si>
  <si>
    <t>Volume de Escavação (m³) =</t>
  </si>
  <si>
    <t>Volume de Concreto (m³) =</t>
  </si>
  <si>
    <t>Total de volume de reaterro (m³) =</t>
  </si>
  <si>
    <t>Total de reaterro manual medido anterior (m³) =</t>
  </si>
  <si>
    <t>Total de reaterro manual à medir (m³) =</t>
  </si>
  <si>
    <t>Total de pedra argamassada executado (m³) =</t>
  </si>
  <si>
    <t>Total de pedra argamassada medido anterior (m³) =</t>
  </si>
  <si>
    <t>Total de pedra argamassada à medir (m³) =</t>
  </si>
  <si>
    <t>Quantidade (un)</t>
  </si>
  <si>
    <t>Área (m²)</t>
  </si>
  <si>
    <t>Total de forma executado (m²) =</t>
  </si>
  <si>
    <t>Total de forma medido anterior (m²) =</t>
  </si>
  <si>
    <t>Total de forma à medir (m²) =</t>
  </si>
  <si>
    <t>Total de concretagem medido anterior (m³) =</t>
  </si>
  <si>
    <t>Total de concretagem à medir (m³) =</t>
  </si>
  <si>
    <t>Armação com aço CA-60 de 5,0 mm (Kg) =</t>
  </si>
  <si>
    <t>Total de armação com aço CA-60 de 5,0 mm executado (Kg) =</t>
  </si>
  <si>
    <t>Total de armação com aço CA-60 de 5,0 mm medido anterior (Kg) =</t>
  </si>
  <si>
    <t>Total de armação com aço CA-60 de 5,0 mm à medir (Kg) =</t>
  </si>
  <si>
    <t>Armação  com aço CA-50 de 10,0 mm (Kg) =</t>
  </si>
  <si>
    <t>Total de armação com aço CA-50 de 10,0 mm eecutado (Kg) =</t>
  </si>
  <si>
    <t>Total de armação  com aço CA-50 de 10,0 mm medido anterior (Kg) =</t>
  </si>
  <si>
    <t>Total de armação com aço CA-50 de 10,0 mm à medir (Kg) =</t>
  </si>
  <si>
    <t>Concretagem de pilares (m³) =</t>
  </si>
  <si>
    <t>Total de concretagem de pilares executado (m³) =</t>
  </si>
  <si>
    <t>Total de concretagem de pilares medido anterior (m³) =</t>
  </si>
  <si>
    <t>Total de concretagem de pilares de contrato (m³) =</t>
  </si>
  <si>
    <t>Total de concretagem de pilares à medir (m³) =</t>
  </si>
  <si>
    <t>Concretagem de de vigas e lajes (m³) =</t>
  </si>
  <si>
    <t>Total de concretagem de vigas e lajes medido anterior (m³) =</t>
  </si>
  <si>
    <t>Total de concretagem de vigas e lajes à medir (m³) =</t>
  </si>
  <si>
    <t>Forma para pilares (m²) =</t>
  </si>
  <si>
    <t>Total de forma para pilares execuatdo (m²) =</t>
  </si>
  <si>
    <t>Total de forma de pilares medido anterior (m²) =</t>
  </si>
  <si>
    <t>Total de forma de pilares de contrato (m²) =</t>
  </si>
  <si>
    <t>Total de forma de pilares à medir (m²) =</t>
  </si>
  <si>
    <t>Montagem e desmontagem de forma de pilares (m²) =</t>
  </si>
  <si>
    <t>Total de montagem e desmontagem de forma de pilares executado (m²) =</t>
  </si>
  <si>
    <t>Total de montagem e desmontagem de forma de pilares medido anterior (m²) =</t>
  </si>
  <si>
    <t>Total de montagem e desmontagem de forma de pilares de contrato (m²) =</t>
  </si>
  <si>
    <t>Total de montagem e desmontagem de forma de pilares à medir (m²) =</t>
  </si>
  <si>
    <t>Total de armação com aço CA-60 de 5,0 mm à executado (Kg) =</t>
  </si>
  <si>
    <t>Desconto (m²)</t>
  </si>
  <si>
    <t>P1=3</t>
  </si>
  <si>
    <t>P2</t>
  </si>
  <si>
    <t>P4=5</t>
  </si>
  <si>
    <t>P6=7</t>
  </si>
  <si>
    <t>P8</t>
  </si>
  <si>
    <t>P9=15</t>
  </si>
  <si>
    <t>P10=14</t>
  </si>
  <si>
    <t>P11=13</t>
  </si>
  <si>
    <t>P12</t>
  </si>
  <si>
    <t>P16</t>
  </si>
  <si>
    <t>Total de Alvenaria de Vedação (m²) =</t>
  </si>
  <si>
    <t>Total de Alvenaria de Vedação Executado (m²) =</t>
  </si>
  <si>
    <t>Total de Alvenaria de Vedação Medido Anterior (m²) =</t>
  </si>
  <si>
    <t>Total de alvenaria de vedação à medir  (m²) =</t>
  </si>
  <si>
    <t>Platibanda</t>
  </si>
  <si>
    <t>Total (m) =</t>
  </si>
  <si>
    <t>Total de encunhamento executado (m) =</t>
  </si>
  <si>
    <t>Total de encunhamento medido anterior (m) =</t>
  </si>
  <si>
    <t>Total de encunhamento à medir  (m) =</t>
  </si>
  <si>
    <t xml:space="preserve"> Impermeabilização de superfície (m²) =</t>
  </si>
  <si>
    <t>Total de  impermeabilização executado (m²) =</t>
  </si>
  <si>
    <t>Total de  impermeabilização medido anterior (m²) =</t>
  </si>
  <si>
    <t>Total de  impermeabilização à medir (m²) =</t>
  </si>
  <si>
    <t>Chapisco (m²) =</t>
  </si>
  <si>
    <t>Massa Única (m²) =</t>
  </si>
  <si>
    <t>Total de massa única executado (m²) =</t>
  </si>
  <si>
    <t>Total de massa única medido anterior (m²) =</t>
  </si>
  <si>
    <t>Total de massa única à medir (m²) =</t>
  </si>
  <si>
    <t>Caixa enterrada (un) =</t>
  </si>
  <si>
    <t>Total de caixa enterrada executado (un) =</t>
  </si>
  <si>
    <t>Total de caixa enterrada medido anterior (un) =</t>
  </si>
  <si>
    <t>Total de caixa enterrada à medir (un) =</t>
  </si>
  <si>
    <t>Tubo de PVC DN 100 mm (m) =</t>
  </si>
  <si>
    <t>Total de  tubo PVC DN 100 mm executado (m) =</t>
  </si>
  <si>
    <t>Total de tubo PVC DN 100 mm medido anterior (m) =</t>
  </si>
  <si>
    <t>Total de  tubo PVC DN 100 mm à medir (m) =</t>
  </si>
  <si>
    <t>Tubo de PVC DN 75 mm (m) =</t>
  </si>
  <si>
    <t>Total de  tubo PVC DN 75 mm executado (m) =</t>
  </si>
  <si>
    <t>Total de tubo PVC DN 75 mm medido anterior (m) =</t>
  </si>
  <si>
    <t>Total de  tubo PVC DN 75 mm à medir (m) =</t>
  </si>
  <si>
    <t>Luva simples PVC DN 100 mm (un) =</t>
  </si>
  <si>
    <t>Total de luva simples PVC DN 100 mm executado (un) =</t>
  </si>
  <si>
    <t>Total de luva simples PVC DN 100 mm medido anterior (m) =</t>
  </si>
  <si>
    <t>Total de luva simples PVC DN 100 mm à medir (un) =</t>
  </si>
  <si>
    <t>Luva simples PVC DN 75 mm (un) =</t>
  </si>
  <si>
    <t>Total de luva simples PVC DN 75 mm executado (un) =</t>
  </si>
  <si>
    <t>Total de luva simples PVC DN 75 mm medido anterior (m) =</t>
  </si>
  <si>
    <t>Total de luva simples PVC DN 75 mm à medir (un) =</t>
  </si>
  <si>
    <t>MEMORIAL DE CÁLCULO DO BM 05</t>
  </si>
  <si>
    <t>Piscina Semi Olímpica</t>
  </si>
  <si>
    <t>Total</t>
  </si>
  <si>
    <t>m3</t>
  </si>
  <si>
    <t>Concretagem de edificação (m³) =</t>
  </si>
  <si>
    <t>Bombeamento de concreto (m³)</t>
  </si>
  <si>
    <t>Total de bombeamento de concreto (m³) =</t>
  </si>
  <si>
    <t>Total de  bombeamento de concreto medido anterior (m³) =</t>
  </si>
  <si>
    <t>Total de  bombeamento de concreto de contrato (m³) =</t>
  </si>
  <si>
    <t>Total de  bombeamento de concreto à medir (m³) =</t>
  </si>
  <si>
    <t>Armação de laje CA-50 de 8,0 mm (Kg) =</t>
  </si>
  <si>
    <t>Total de armação executado (Kg) =</t>
  </si>
  <si>
    <t>Total dearmação medido anterior (Kg) =</t>
  </si>
  <si>
    <t>Total de armação de contrato (Kg) =</t>
  </si>
  <si>
    <t>Total de armação à medir (Kg) =</t>
  </si>
  <si>
    <t>Armação de laje CA-50 de 10,0 mm (Kg) =</t>
  </si>
  <si>
    <t>Armação de laje CA-50 de 12,5 mm (Kg) =</t>
  </si>
  <si>
    <t>Armação de laje CA-50 de 16,0 mm (Kg) =</t>
  </si>
  <si>
    <t>Lançamento de concreto com uso de bomba (m³) =</t>
  </si>
  <si>
    <t>Total de lançamento de concreto com uso de bomba de contrato (m³) =</t>
  </si>
  <si>
    <t>Total de  lançamento de concreto com uso de bomba medido anterior (m³) =</t>
  </si>
  <si>
    <t>Total de  lançamento de concreto com uso de bomba de contrato (m³) =</t>
  </si>
  <si>
    <t>Total de  lançamento de concreto com uso de bomba à medir (m³) =</t>
  </si>
  <si>
    <t>Calha de drenagem em alvenaria (m) =</t>
  </si>
  <si>
    <t>Total de calha de drenagem em alvenaria executado (m) =</t>
  </si>
  <si>
    <t>Total de calha de drenagem em alvenaria medido anterior (m) =</t>
  </si>
  <si>
    <t>Total decalha de drenagem em alvenaria de contrato (m) =</t>
  </si>
  <si>
    <t>Total decalha de drenagem em alvenaria à medir (m)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</si>
</sst>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50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b/>
      <sz val="8"/>
      <name val="Arial"/>
      <family val="1"/>
    </font>
    <font>
      <sz val="8"/>
      <name val="Arial"/>
      <family val="1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name val="Arial"/>
      <family val="1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20"/>
      <name val="Arial Narrow"/>
      <family val="2"/>
    </font>
    <font>
      <b/>
      <sz val="18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11"/>
      <color theme="0"/>
      <name val="Arial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4"/>
      <name val="Arial"/>
      <family val="2"/>
    </font>
    <font>
      <sz val="10"/>
      <color theme="0" tint="-0.14999847407452621"/>
      <name val="Times New Roman"/>
      <family val="1"/>
    </font>
    <font>
      <sz val="10"/>
      <color theme="0" tint="-0.34998626667073579"/>
      <name val="Times New Roman"/>
      <family val="1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E5E5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FF0D8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8E8E8"/>
        <bgColor indexed="64"/>
      </patternFill>
    </fill>
  </fills>
  <borders count="85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</borders>
  <cellStyleXfs count="6">
    <xf numFmtId="0" fontId="0" fillId="0" borderId="0"/>
    <xf numFmtId="164" fontId="27" fillId="0" borderId="0" applyFont="0" applyFill="0" applyBorder="0" applyAlignment="0" applyProtection="0"/>
    <xf numFmtId="0" fontId="32" fillId="0" borderId="0"/>
    <xf numFmtId="2" fontId="31" fillId="0" borderId="0"/>
    <xf numFmtId="0" fontId="27" fillId="0" borderId="0"/>
    <xf numFmtId="0" fontId="44" fillId="0" borderId="0"/>
  </cellStyleXfs>
  <cellXfs count="476">
    <xf numFmtId="0" fontId="0" fillId="0" borderId="0" xfId="0"/>
    <xf numFmtId="0" fontId="7" fillId="4" borderId="0" xfId="0" applyFont="1" applyFill="1" applyAlignment="1">
      <alignment horizontal="left" vertical="top" wrapText="1"/>
    </xf>
    <xf numFmtId="0" fontId="0" fillId="0" borderId="0" xfId="0" applyAlignment="1">
      <alignment vertical="center"/>
    </xf>
    <xf numFmtId="0" fontId="20" fillId="8" borderId="0" xfId="0" applyFont="1" applyFill="1" applyAlignment="1">
      <alignment horizontal="left" vertical="center" wrapText="1"/>
    </xf>
    <xf numFmtId="0" fontId="17" fillId="5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12" fillId="9" borderId="0" xfId="0" applyFont="1" applyFill="1" applyAlignment="1">
      <alignment vertical="center" wrapText="1"/>
    </xf>
    <xf numFmtId="0" fontId="1" fillId="9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8" fillId="6" borderId="0" xfId="0" applyFont="1" applyFill="1" applyAlignment="1">
      <alignment horizontal="right" vertical="center" wrapText="1"/>
    </xf>
    <xf numFmtId="4" fontId="19" fillId="7" borderId="0" xfId="0" applyNumberFormat="1" applyFont="1" applyFill="1" applyAlignment="1">
      <alignment horizontal="right" vertical="center" wrapText="1"/>
    </xf>
    <xf numFmtId="0" fontId="22" fillId="4" borderId="0" xfId="0" applyFont="1" applyFill="1" applyAlignment="1">
      <alignment horizontal="center" wrapText="1"/>
    </xf>
    <xf numFmtId="0" fontId="12" fillId="9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left" vertical="top" wrapText="1"/>
    </xf>
    <xf numFmtId="0" fontId="7" fillId="5" borderId="0" xfId="0" applyFont="1" applyFill="1" applyAlignment="1">
      <alignment horizontal="center" vertical="center" wrapText="1"/>
    </xf>
    <xf numFmtId="0" fontId="28" fillId="0" borderId="0" xfId="0" applyFont="1" applyAlignment="1">
      <alignment vertical="center"/>
    </xf>
    <xf numFmtId="164" fontId="30" fillId="0" borderId="0" xfId="1" applyFont="1" applyAlignment="1">
      <alignment horizontal="center" vertical="center"/>
    </xf>
    <xf numFmtId="164" fontId="31" fillId="0" borderId="0" xfId="1" applyFont="1" applyAlignment="1">
      <alignment horizontal="center"/>
    </xf>
    <xf numFmtId="0" fontId="33" fillId="11" borderId="0" xfId="2" applyFont="1" applyFill="1" applyAlignment="1">
      <alignment vertical="center" wrapText="1"/>
    </xf>
    <xf numFmtId="0" fontId="33" fillId="11" borderId="0" xfId="2" applyFont="1" applyFill="1" applyAlignment="1">
      <alignment wrapText="1"/>
    </xf>
    <xf numFmtId="0" fontId="8" fillId="12" borderId="3" xfId="0" applyFont="1" applyFill="1" applyBorder="1" applyAlignment="1">
      <alignment horizontal="left" vertical="center" wrapText="1"/>
    </xf>
    <xf numFmtId="2" fontId="26" fillId="0" borderId="0" xfId="3" applyFont="1"/>
    <xf numFmtId="2" fontId="26" fillId="0" borderId="0" xfId="3" applyFont="1" applyAlignment="1">
      <alignment horizontal="center"/>
    </xf>
    <xf numFmtId="164" fontId="0" fillId="0" borderId="0" xfId="1" applyFont="1"/>
    <xf numFmtId="0" fontId="24" fillId="0" borderId="1" xfId="0" applyFont="1" applyBorder="1" applyAlignment="1">
      <alignment horizontal="left" vertical="center" wrapText="1"/>
    </xf>
    <xf numFmtId="164" fontId="0" fillId="0" borderId="0" xfId="1" applyFont="1" applyAlignment="1">
      <alignment horizontal="center"/>
    </xf>
    <xf numFmtId="164" fontId="35" fillId="0" borderId="0" xfId="1" applyFont="1"/>
    <xf numFmtId="0" fontId="0" fillId="0" borderId="0" xfId="0" applyAlignment="1">
      <alignment horizontal="right"/>
    </xf>
    <xf numFmtId="0" fontId="24" fillId="0" borderId="2" xfId="0" applyFont="1" applyBorder="1" applyAlignment="1">
      <alignment horizontal="center" vertical="center" wrapText="1"/>
    </xf>
    <xf numFmtId="164" fontId="35" fillId="0" borderId="0" xfId="1" applyFont="1" applyAlignment="1">
      <alignment horizontal="center"/>
    </xf>
    <xf numFmtId="164" fontId="24" fillId="0" borderId="2" xfId="1" applyFont="1" applyBorder="1" applyAlignment="1">
      <alignment horizontal="center" vertical="center" wrapText="1"/>
    </xf>
    <xf numFmtId="164" fontId="0" fillId="0" borderId="0" xfId="1" applyFont="1" applyAlignment="1">
      <alignment horizontal="center" wrapText="1"/>
    </xf>
    <xf numFmtId="0" fontId="35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righ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right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12" borderId="4" xfId="0" applyFont="1" applyFill="1" applyBorder="1" applyAlignment="1">
      <alignment horizontal="right" vertical="center" wrapText="1"/>
    </xf>
    <xf numFmtId="0" fontId="36" fillId="0" borderId="0" xfId="0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38" fillId="0" borderId="13" xfId="0" applyFont="1" applyBorder="1" applyAlignment="1">
      <alignment vertical="center"/>
    </xf>
    <xf numFmtId="0" fontId="38" fillId="0" borderId="14" xfId="0" applyFont="1" applyBorder="1" applyAlignment="1">
      <alignment vertical="center"/>
    </xf>
    <xf numFmtId="0" fontId="38" fillId="0" borderId="15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17" xfId="0" applyFont="1" applyBorder="1" applyAlignment="1">
      <alignment vertical="center"/>
    </xf>
    <xf numFmtId="43" fontId="38" fillId="0" borderId="17" xfId="0" applyNumberFormat="1" applyFont="1" applyBorder="1" applyAlignment="1">
      <alignment vertical="center"/>
    </xf>
    <xf numFmtId="0" fontId="38" fillId="0" borderId="18" xfId="0" applyFont="1" applyBorder="1" applyAlignment="1">
      <alignment vertical="center"/>
    </xf>
    <xf numFmtId="4" fontId="38" fillId="0" borderId="17" xfId="0" applyNumberFormat="1" applyFont="1" applyBorder="1" applyAlignment="1">
      <alignment vertical="center"/>
    </xf>
    <xf numFmtId="164" fontId="41" fillId="0" borderId="0" xfId="1" applyFont="1" applyBorder="1" applyAlignment="1">
      <alignment horizontal="center" vertical="center"/>
    </xf>
    <xf numFmtId="164" fontId="42" fillId="10" borderId="0" xfId="1" applyFont="1" applyFill="1" applyBorder="1" applyAlignment="1" applyProtection="1">
      <alignment horizontal="center" vertical="center" wrapText="1"/>
    </xf>
    <xf numFmtId="4" fontId="42" fillId="10" borderId="0" xfId="0" applyNumberFormat="1" applyFont="1" applyFill="1" applyAlignment="1">
      <alignment horizontal="center" vertical="center" wrapText="1"/>
    </xf>
    <xf numFmtId="164" fontId="42" fillId="0" borderId="0" xfId="1" applyFont="1" applyFill="1" applyBorder="1" applyAlignment="1" applyProtection="1">
      <alignment horizontal="center" wrapText="1"/>
    </xf>
    <xf numFmtId="4" fontId="42" fillId="0" borderId="0" xfId="0" applyNumberFormat="1" applyFont="1" applyAlignment="1">
      <alignment horizontal="center" wrapText="1"/>
    </xf>
    <xf numFmtId="4" fontId="41" fillId="0" borderId="0" xfId="0" applyNumberFormat="1" applyFont="1" applyAlignment="1">
      <alignment horizontal="right" vertical="center" wrapText="1"/>
    </xf>
    <xf numFmtId="4" fontId="42" fillId="0" borderId="0" xfId="0" applyNumberFormat="1" applyFont="1" applyAlignment="1">
      <alignment horizontal="right" vertical="center" wrapText="1"/>
    </xf>
    <xf numFmtId="164" fontId="41" fillId="11" borderId="0" xfId="1" applyFont="1" applyFill="1" applyBorder="1" applyAlignment="1">
      <alignment horizontal="center" vertical="center"/>
    </xf>
    <xf numFmtId="4" fontId="41" fillId="11" borderId="0" xfId="0" applyNumberFormat="1" applyFont="1" applyFill="1" applyAlignment="1">
      <alignment horizontal="right" vertical="center" wrapText="1"/>
    </xf>
    <xf numFmtId="4" fontId="41" fillId="9" borderId="0" xfId="0" applyNumberFormat="1" applyFont="1" applyFill="1" applyAlignment="1">
      <alignment horizontal="center" vertical="center" wrapText="1"/>
    </xf>
    <xf numFmtId="0" fontId="0" fillId="0" borderId="4" xfId="0" applyBorder="1" applyAlignment="1">
      <alignment vertical="center"/>
    </xf>
    <xf numFmtId="4" fontId="35" fillId="0" borderId="22" xfId="4" applyNumberFormat="1" applyFont="1" applyBorder="1" applyAlignment="1">
      <alignment vertical="center"/>
    </xf>
    <xf numFmtId="4" fontId="38" fillId="0" borderId="14" xfId="0" applyNumberFormat="1" applyFont="1" applyBorder="1" applyAlignment="1">
      <alignment vertical="center"/>
    </xf>
    <xf numFmtId="0" fontId="0" fillId="0" borderId="14" xfId="0" applyBorder="1" applyAlignment="1">
      <alignment vertical="center"/>
    </xf>
    <xf numFmtId="164" fontId="41" fillId="0" borderId="4" xfId="1" applyFont="1" applyBorder="1" applyAlignment="1">
      <alignment horizontal="center" vertical="center"/>
    </xf>
    <xf numFmtId="0" fontId="25" fillId="15" borderId="4" xfId="0" applyFont="1" applyFill="1" applyBorder="1" applyAlignment="1">
      <alignment horizontal="left" wrapText="1"/>
    </xf>
    <xf numFmtId="0" fontId="25" fillId="15" borderId="4" xfId="0" applyFont="1" applyFill="1" applyBorder="1" applyAlignment="1">
      <alignment horizontal="center" wrapText="1"/>
    </xf>
    <xf numFmtId="0" fontId="25" fillId="15" borderId="4" xfId="0" applyFont="1" applyFill="1" applyBorder="1" applyAlignment="1">
      <alignment horizontal="left" vertical="center" wrapText="1"/>
    </xf>
    <xf numFmtId="0" fontId="25" fillId="15" borderId="4" xfId="0" applyFont="1" applyFill="1" applyBorder="1" applyAlignment="1">
      <alignment horizontal="center" vertical="center" wrapText="1"/>
    </xf>
    <xf numFmtId="0" fontId="25" fillId="15" borderId="4" xfId="0" applyFont="1" applyFill="1" applyBorder="1" applyAlignment="1">
      <alignment vertical="center" wrapText="1"/>
    </xf>
    <xf numFmtId="0" fontId="35" fillId="15" borderId="4" xfId="0" applyFont="1" applyFill="1" applyBorder="1" applyAlignment="1">
      <alignment horizontal="center" vertical="center" wrapText="1"/>
    </xf>
    <xf numFmtId="4" fontId="25" fillId="15" borderId="4" xfId="0" applyNumberFormat="1" applyFont="1" applyFill="1" applyBorder="1" applyAlignment="1">
      <alignment horizontal="center" vertical="center"/>
    </xf>
    <xf numFmtId="0" fontId="3" fillId="16" borderId="4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left" vertical="center" wrapText="1"/>
    </xf>
    <xf numFmtId="4" fontId="5" fillId="16" borderId="4" xfId="0" applyNumberFormat="1" applyFont="1" applyFill="1" applyBorder="1" applyAlignment="1">
      <alignment horizontal="right" vertical="center" wrapText="1"/>
    </xf>
    <xf numFmtId="4" fontId="26" fillId="16" borderId="4" xfId="0" applyNumberFormat="1" applyFont="1" applyFill="1" applyBorder="1" applyAlignment="1">
      <alignment wrapText="1"/>
    </xf>
    <xf numFmtId="4" fontId="6" fillId="16" borderId="4" xfId="0" applyNumberFormat="1" applyFont="1" applyFill="1" applyBorder="1" applyAlignment="1">
      <alignment horizontal="right" vertical="center" wrapText="1"/>
    </xf>
    <xf numFmtId="0" fontId="0" fillId="16" borderId="4" xfId="0" applyFill="1" applyBorder="1" applyAlignment="1">
      <alignment vertical="center"/>
    </xf>
    <xf numFmtId="164" fontId="29" fillId="16" borderId="4" xfId="1" applyFont="1" applyFill="1" applyBorder="1" applyAlignment="1" applyProtection="1">
      <alignment horizont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left" vertical="center" wrapText="1"/>
    </xf>
    <xf numFmtId="0" fontId="4" fillId="14" borderId="4" xfId="0" applyFont="1" applyFill="1" applyBorder="1" applyAlignment="1">
      <alignment horizontal="center" vertical="center" wrapText="1"/>
    </xf>
    <xf numFmtId="4" fontId="5" fillId="14" borderId="4" xfId="0" applyNumberFormat="1" applyFont="1" applyFill="1" applyBorder="1" applyAlignment="1">
      <alignment horizontal="right" vertical="center" wrapText="1"/>
    </xf>
    <xf numFmtId="4" fontId="6" fillId="14" borderId="4" xfId="0" applyNumberFormat="1" applyFont="1" applyFill="1" applyBorder="1" applyAlignment="1">
      <alignment horizontal="right" vertical="center" wrapText="1"/>
    </xf>
    <xf numFmtId="0" fontId="0" fillId="14" borderId="4" xfId="0" applyFill="1" applyBorder="1" applyAlignment="1">
      <alignment vertical="center"/>
    </xf>
    <xf numFmtId="0" fontId="33" fillId="0" borderId="4" xfId="2" applyFont="1" applyBorder="1" applyAlignment="1">
      <alignment vertical="center" wrapText="1"/>
    </xf>
    <xf numFmtId="4" fontId="27" fillId="0" borderId="23" xfId="4" applyNumberFormat="1" applyBorder="1" applyAlignment="1">
      <alignment vertical="center"/>
    </xf>
    <xf numFmtId="4" fontId="43" fillId="0" borderId="23" xfId="4" applyNumberFormat="1" applyFont="1" applyBorder="1" applyAlignment="1">
      <alignment vertical="center"/>
    </xf>
    <xf numFmtId="4" fontId="35" fillId="0" borderId="23" xfId="4" applyNumberFormat="1" applyFont="1" applyBorder="1" applyAlignment="1">
      <alignment vertical="center"/>
    </xf>
    <xf numFmtId="0" fontId="21" fillId="9" borderId="24" xfId="0" applyFont="1" applyFill="1" applyBorder="1" applyAlignment="1">
      <alignment horizontal="center" vertical="center" wrapText="1"/>
    </xf>
    <xf numFmtId="0" fontId="21" fillId="9" borderId="25" xfId="0" applyFont="1" applyFill="1" applyBorder="1" applyAlignment="1">
      <alignment horizontal="center" vertical="center" wrapText="1"/>
    </xf>
    <xf numFmtId="0" fontId="28" fillId="0" borderId="25" xfId="0" applyFont="1" applyBorder="1" applyAlignment="1">
      <alignment vertical="center"/>
    </xf>
    <xf numFmtId="0" fontId="18" fillId="6" borderId="26" xfId="0" applyFont="1" applyFill="1" applyBorder="1" applyAlignment="1">
      <alignment horizontal="right" vertical="center" wrapText="1"/>
    </xf>
    <xf numFmtId="0" fontId="18" fillId="6" borderId="23" xfId="0" applyFont="1" applyFill="1" applyBorder="1" applyAlignment="1">
      <alignment horizontal="right" vertical="center" wrapText="1"/>
    </xf>
    <xf numFmtId="0" fontId="20" fillId="8" borderId="23" xfId="0" applyFont="1" applyFill="1" applyBorder="1" applyAlignment="1">
      <alignment horizontal="left" vertical="center" wrapText="1"/>
    </xf>
    <xf numFmtId="4" fontId="35" fillId="0" borderId="27" xfId="4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30" fillId="0" borderId="4" xfId="1" applyNumberFormat="1" applyFont="1" applyBorder="1" applyAlignment="1">
      <alignment vertical="center"/>
    </xf>
    <xf numFmtId="4" fontId="31" fillId="0" borderId="4" xfId="1" applyNumberFormat="1" applyFont="1" applyBorder="1" applyAlignment="1">
      <alignment vertical="center"/>
    </xf>
    <xf numFmtId="4" fontId="0" fillId="14" borderId="4" xfId="0" applyNumberFormat="1" applyFill="1" applyBorder="1" applyAlignment="1">
      <alignment vertical="center"/>
    </xf>
    <xf numFmtId="4" fontId="30" fillId="14" borderId="4" xfId="1" applyNumberFormat="1" applyFont="1" applyFill="1" applyBorder="1" applyAlignment="1">
      <alignment vertical="center"/>
    </xf>
    <xf numFmtId="4" fontId="30" fillId="0" borderId="4" xfId="1" applyNumberFormat="1" applyFont="1" applyBorder="1" applyAlignment="1">
      <alignment horizontal="right" vertical="center"/>
    </xf>
    <xf numFmtId="4" fontId="30" fillId="0" borderId="5" xfId="1" applyNumberFormat="1" applyFont="1" applyBorder="1" applyAlignment="1">
      <alignment horizontal="right" vertical="center"/>
    </xf>
    <xf numFmtId="4" fontId="8" fillId="0" borderId="28" xfId="4" applyNumberFormat="1" applyFont="1" applyBorder="1" applyAlignment="1">
      <alignment horizontal="right" vertical="center" wrapText="1"/>
    </xf>
    <xf numFmtId="4" fontId="27" fillId="0" borderId="28" xfId="4" applyNumberFormat="1" applyBorder="1" applyAlignment="1">
      <alignment vertical="center"/>
    </xf>
    <xf numFmtId="4" fontId="27" fillId="0" borderId="28" xfId="4" applyNumberFormat="1" applyBorder="1" applyAlignment="1">
      <alignment horizontal="right" vertical="center" wrapText="1"/>
    </xf>
    <xf numFmtId="4" fontId="27" fillId="0" borderId="29" xfId="4" applyNumberFormat="1" applyBorder="1" applyAlignment="1">
      <alignment vertical="center"/>
    </xf>
    <xf numFmtId="4" fontId="27" fillId="0" borderId="30" xfId="4" applyNumberFormat="1" applyBorder="1" applyAlignment="1">
      <alignment vertical="center"/>
    </xf>
    <xf numFmtId="164" fontId="26" fillId="14" borderId="4" xfId="1" applyFont="1" applyFill="1" applyBorder="1" applyAlignment="1">
      <alignment horizontal="right" vertical="center"/>
    </xf>
    <xf numFmtId="4" fontId="26" fillId="14" borderId="4" xfId="1" applyNumberFormat="1" applyFont="1" applyFill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4" fontId="6" fillId="14" borderId="5" xfId="0" applyNumberFormat="1" applyFont="1" applyFill="1" applyBorder="1" applyAlignment="1">
      <alignment horizontal="right" vertical="center" wrapText="1"/>
    </xf>
    <xf numFmtId="4" fontId="27" fillId="0" borderId="31" xfId="4" applyNumberFormat="1" applyBorder="1" applyAlignment="1">
      <alignment vertical="center"/>
    </xf>
    <xf numFmtId="0" fontId="21" fillId="9" borderId="32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164" fontId="30" fillId="0" borderId="32" xfId="1" applyFont="1" applyBorder="1" applyAlignment="1">
      <alignment horizontal="center" vertical="center"/>
    </xf>
    <xf numFmtId="164" fontId="31" fillId="0" borderId="32" xfId="1" applyFont="1" applyBorder="1" applyAlignment="1">
      <alignment horizontal="center"/>
    </xf>
    <xf numFmtId="164" fontId="30" fillId="0" borderId="33" xfId="1" applyFont="1" applyBorder="1" applyAlignment="1">
      <alignment horizontal="center" vertical="center"/>
    </xf>
    <xf numFmtId="4" fontId="11" fillId="0" borderId="28" xfId="0" applyNumberFormat="1" applyFont="1" applyBorder="1" applyAlignment="1">
      <alignment horizontal="right" vertical="center" wrapText="1"/>
    </xf>
    <xf numFmtId="4" fontId="30" fillId="0" borderId="28" xfId="1" applyNumberFormat="1" applyFont="1" applyBorder="1" applyAlignment="1">
      <alignment vertical="center"/>
    </xf>
    <xf numFmtId="4" fontId="6" fillId="14" borderId="28" xfId="0" applyNumberFormat="1" applyFont="1" applyFill="1" applyBorder="1" applyAlignment="1">
      <alignment horizontal="right" vertical="center" wrapText="1"/>
    </xf>
    <xf numFmtId="4" fontId="0" fillId="14" borderId="28" xfId="0" applyNumberFormat="1" applyFill="1" applyBorder="1" applyAlignment="1">
      <alignment vertical="center"/>
    </xf>
    <xf numFmtId="4" fontId="30" fillId="14" borderId="28" xfId="1" applyNumberFormat="1" applyFont="1" applyFill="1" applyBorder="1" applyAlignment="1">
      <alignment vertical="center"/>
    </xf>
    <xf numFmtId="4" fontId="29" fillId="14" borderId="28" xfId="1" applyNumberFormat="1" applyFont="1" applyFill="1" applyBorder="1" applyAlignment="1">
      <alignment horizontal="right" vertical="center"/>
    </xf>
    <xf numFmtId="4" fontId="3" fillId="14" borderId="28" xfId="4" applyNumberFormat="1" applyFont="1" applyFill="1" applyBorder="1" applyAlignment="1">
      <alignment horizontal="right" vertical="center" wrapText="1"/>
    </xf>
    <xf numFmtId="4" fontId="27" fillId="14" borderId="28" xfId="4" applyNumberFormat="1" applyFill="1" applyBorder="1" applyAlignment="1">
      <alignment vertical="center"/>
    </xf>
    <xf numFmtId="4" fontId="1" fillId="14" borderId="28" xfId="4" applyNumberFormat="1" applyFont="1" applyFill="1" applyBorder="1" applyAlignment="1">
      <alignment horizontal="right" vertical="center" wrapText="1"/>
    </xf>
    <xf numFmtId="4" fontId="35" fillId="14" borderId="28" xfId="4" applyNumberFormat="1" applyFont="1" applyFill="1" applyBorder="1" applyAlignment="1">
      <alignment vertical="center"/>
    </xf>
    <xf numFmtId="4" fontId="35" fillId="14" borderId="29" xfId="4" applyNumberFormat="1" applyFont="1" applyFill="1" applyBorder="1" applyAlignment="1">
      <alignment vertical="center"/>
    </xf>
    <xf numFmtId="4" fontId="11" fillId="14" borderId="4" xfId="0" applyNumberFormat="1" applyFont="1" applyFill="1" applyBorder="1" applyAlignment="1">
      <alignment horizontal="right" vertical="center" wrapText="1"/>
    </xf>
    <xf numFmtId="0" fontId="24" fillId="14" borderId="4" xfId="0" applyFont="1" applyFill="1" applyBorder="1" applyAlignment="1">
      <alignment horizontal="center" vertical="center" wrapText="1"/>
    </xf>
    <xf numFmtId="4" fontId="24" fillId="14" borderId="28" xfId="4" applyNumberFormat="1" applyFont="1" applyFill="1" applyBorder="1" applyAlignment="1">
      <alignment horizontal="right" vertical="center" wrapText="1"/>
    </xf>
    <xf numFmtId="4" fontId="35" fillId="14" borderId="28" xfId="4" applyNumberFormat="1" applyFont="1" applyFill="1" applyBorder="1" applyAlignment="1">
      <alignment horizontal="right" vertical="center" wrapText="1"/>
    </xf>
    <xf numFmtId="0" fontId="8" fillId="14" borderId="4" xfId="0" applyFont="1" applyFill="1" applyBorder="1" applyAlignment="1">
      <alignment horizontal="center" vertical="center" wrapText="1"/>
    </xf>
    <xf numFmtId="164" fontId="26" fillId="16" borderId="4" xfId="1" applyFont="1" applyFill="1" applyBorder="1" applyAlignment="1">
      <alignment vertical="center"/>
    </xf>
    <xf numFmtId="0" fontId="33" fillId="0" borderId="4" xfId="2" applyFont="1" applyBorder="1" applyAlignment="1">
      <alignment wrapText="1"/>
    </xf>
    <xf numFmtId="4" fontId="26" fillId="14" borderId="28" xfId="1" applyNumberFormat="1" applyFont="1" applyFill="1" applyBorder="1" applyAlignment="1">
      <alignment horizontal="right" vertical="center"/>
    </xf>
    <xf numFmtId="4" fontId="35" fillId="14" borderId="31" xfId="4" applyNumberFormat="1" applyFont="1" applyFill="1" applyBorder="1" applyAlignment="1">
      <alignment vertical="center"/>
    </xf>
    <xf numFmtId="4" fontId="35" fillId="14" borderId="30" xfId="4" applyNumberFormat="1" applyFont="1" applyFill="1" applyBorder="1" applyAlignment="1">
      <alignment vertical="center"/>
    </xf>
    <xf numFmtId="4" fontId="0" fillId="14" borderId="32" xfId="0" applyNumberFormat="1" applyFill="1" applyBorder="1" applyAlignment="1">
      <alignment vertical="center"/>
    </xf>
    <xf numFmtId="0" fontId="44" fillId="0" borderId="0" xfId="5" applyAlignment="1">
      <alignment horizontal="left" vertical="top"/>
    </xf>
    <xf numFmtId="0" fontId="45" fillId="0" borderId="0" xfId="5" applyFont="1" applyAlignment="1">
      <alignment horizontal="center" vertical="top"/>
    </xf>
    <xf numFmtId="0" fontId="29" fillId="0" borderId="0" xfId="5" applyFont="1" applyAlignment="1">
      <alignment vertical="center"/>
    </xf>
    <xf numFmtId="4" fontId="45" fillId="0" borderId="0" xfId="5" applyNumberFormat="1" applyFont="1" applyAlignment="1">
      <alignment horizontal="center" vertical="center"/>
    </xf>
    <xf numFmtId="0" fontId="45" fillId="0" borderId="36" xfId="5" applyFont="1" applyBorder="1" applyAlignment="1">
      <alignment horizontal="left" vertical="top"/>
    </xf>
    <xf numFmtId="0" fontId="44" fillId="0" borderId="0" xfId="5" applyAlignment="1">
      <alignment horizontal="left" vertical="center"/>
    </xf>
    <xf numFmtId="0" fontId="45" fillId="0" borderId="17" xfId="5" applyFont="1" applyBorder="1" applyAlignment="1">
      <alignment horizontal="right" vertical="top"/>
    </xf>
    <xf numFmtId="0" fontId="44" fillId="0" borderId="0" xfId="5" applyAlignment="1">
      <alignment horizontal="center" vertical="top"/>
    </xf>
    <xf numFmtId="0" fontId="45" fillId="0" borderId="17" xfId="5" applyFont="1" applyBorder="1" applyAlignment="1">
      <alignment horizontal="center" vertical="top"/>
    </xf>
    <xf numFmtId="0" fontId="45" fillId="0" borderId="17" xfId="5" applyFont="1" applyBorder="1" applyAlignment="1">
      <alignment vertical="top"/>
    </xf>
    <xf numFmtId="0" fontId="26" fillId="0" borderId="0" xfId="5" applyFont="1" applyAlignment="1">
      <alignment horizontal="right" vertical="top"/>
    </xf>
    <xf numFmtId="0" fontId="45" fillId="0" borderId="0" xfId="5" applyFont="1" applyAlignment="1">
      <alignment horizontal="right" vertical="top"/>
    </xf>
    <xf numFmtId="0" fontId="45" fillId="0" borderId="0" xfId="5" applyFont="1" applyAlignment="1">
      <alignment horizontal="left" vertical="top"/>
    </xf>
    <xf numFmtId="0" fontId="26" fillId="0" borderId="20" xfId="5" applyFont="1" applyBorder="1" applyAlignment="1">
      <alignment horizontal="right" vertical="top"/>
    </xf>
    <xf numFmtId="0" fontId="45" fillId="0" borderId="7" xfId="5" applyFont="1" applyBorder="1" applyAlignment="1">
      <alignment horizontal="center" vertical="top"/>
    </xf>
    <xf numFmtId="0" fontId="45" fillId="0" borderId="8" xfId="5" applyFont="1" applyBorder="1" applyAlignment="1">
      <alignment horizontal="center" vertical="top"/>
    </xf>
    <xf numFmtId="0" fontId="45" fillId="0" borderId="9" xfId="5" applyFont="1" applyBorder="1" applyAlignment="1">
      <alignment horizontal="left" vertical="top"/>
    </xf>
    <xf numFmtId="0" fontId="45" fillId="0" borderId="10" xfId="5" applyFont="1" applyBorder="1" applyAlignment="1">
      <alignment horizontal="center" vertical="top"/>
    </xf>
    <xf numFmtId="0" fontId="45" fillId="0" borderId="11" xfId="5" applyFont="1" applyBorder="1" applyAlignment="1">
      <alignment horizontal="left" vertical="top"/>
    </xf>
    <xf numFmtId="0" fontId="29" fillId="0" borderId="10" xfId="5" applyFont="1" applyBorder="1" applyAlignment="1">
      <alignment vertical="center"/>
    </xf>
    <xf numFmtId="0" fontId="45" fillId="0" borderId="11" xfId="5" applyFont="1" applyBorder="1" applyAlignment="1">
      <alignment horizontal="left" vertical="center"/>
    </xf>
    <xf numFmtId="0" fontId="45" fillId="0" borderId="39" xfId="5" applyFont="1" applyBorder="1" applyAlignment="1">
      <alignment horizontal="left" vertical="top"/>
    </xf>
    <xf numFmtId="0" fontId="45" fillId="0" borderId="40" xfId="5" applyFont="1" applyBorder="1" applyAlignment="1">
      <alignment horizontal="left" vertical="top"/>
    </xf>
    <xf numFmtId="0" fontId="24" fillId="18" borderId="43" xfId="5" applyFont="1" applyFill="1" applyBorder="1" applyAlignment="1">
      <alignment horizontal="center" vertical="center"/>
    </xf>
    <xf numFmtId="1" fontId="24" fillId="19" borderId="43" xfId="5" applyNumberFormat="1" applyFont="1" applyFill="1" applyBorder="1" applyAlignment="1">
      <alignment horizontal="center" vertical="center" shrinkToFit="1"/>
    </xf>
    <xf numFmtId="2" fontId="45" fillId="0" borderId="47" xfId="5" applyNumberFormat="1" applyFont="1" applyBorder="1" applyAlignment="1">
      <alignment horizontal="right" vertical="center"/>
    </xf>
    <xf numFmtId="2" fontId="24" fillId="0" borderId="47" xfId="5" applyNumberFormat="1" applyFont="1" applyBorder="1" applyAlignment="1">
      <alignment horizontal="right" vertical="center"/>
    </xf>
    <xf numFmtId="0" fontId="45" fillId="0" borderId="49" xfId="5" applyFont="1" applyBorder="1" applyAlignment="1">
      <alignment horizontal="right" vertical="top"/>
    </xf>
    <xf numFmtId="43" fontId="45" fillId="0" borderId="50" xfId="5" applyNumberFormat="1" applyFont="1" applyBorder="1" applyAlignment="1">
      <alignment horizontal="right" vertical="top" wrapText="1"/>
    </xf>
    <xf numFmtId="43" fontId="45" fillId="0" borderId="47" xfId="5" applyNumberFormat="1" applyFont="1" applyBorder="1" applyAlignment="1">
      <alignment vertical="top"/>
    </xf>
    <xf numFmtId="43" fontId="26" fillId="0" borderId="47" xfId="5" applyNumberFormat="1" applyFont="1" applyBorder="1" applyAlignment="1">
      <alignment vertical="top"/>
    </xf>
    <xf numFmtId="2" fontId="45" fillId="0" borderId="47" xfId="5" applyNumberFormat="1" applyFont="1" applyBorder="1" applyAlignment="1">
      <alignment vertical="top"/>
    </xf>
    <xf numFmtId="2" fontId="26" fillId="0" borderId="47" xfId="5" applyNumberFormat="1" applyFont="1" applyBorder="1" applyAlignment="1">
      <alignment horizontal="right" vertical="center"/>
    </xf>
    <xf numFmtId="0" fontId="26" fillId="0" borderId="10" xfId="5" applyFont="1" applyBorder="1" applyAlignment="1">
      <alignment horizontal="right" vertical="top"/>
    </xf>
    <xf numFmtId="2" fontId="26" fillId="0" borderId="11" xfId="5" applyNumberFormat="1" applyFont="1" applyBorder="1" applyAlignment="1">
      <alignment horizontal="right" vertical="center"/>
    </xf>
    <xf numFmtId="0" fontId="24" fillId="17" borderId="43" xfId="5" applyFont="1" applyFill="1" applyBorder="1" applyAlignment="1">
      <alignment horizontal="center" vertical="center"/>
    </xf>
    <xf numFmtId="1" fontId="24" fillId="17" borderId="43" xfId="5" applyNumberFormat="1" applyFont="1" applyFill="1" applyBorder="1" applyAlignment="1">
      <alignment horizontal="center" vertical="center" shrinkToFit="1"/>
    </xf>
    <xf numFmtId="4" fontId="45" fillId="0" borderId="47" xfId="5" applyNumberFormat="1" applyFont="1" applyBorder="1" applyAlignment="1">
      <alignment vertical="top"/>
    </xf>
    <xf numFmtId="4" fontId="26" fillId="0" borderId="47" xfId="5" applyNumberFormat="1" applyFont="1" applyBorder="1" applyAlignment="1">
      <alignment vertical="top"/>
    </xf>
    <xf numFmtId="0" fontId="45" fillId="0" borderId="10" xfId="5" applyFont="1" applyBorder="1" applyAlignment="1">
      <alignment horizontal="right" vertical="top"/>
    </xf>
    <xf numFmtId="0" fontId="45" fillId="0" borderId="11" xfId="5" applyFont="1" applyBorder="1" applyAlignment="1">
      <alignment horizontal="center" vertical="top"/>
    </xf>
    <xf numFmtId="4" fontId="26" fillId="0" borderId="11" xfId="5" applyNumberFormat="1" applyFont="1" applyBorder="1" applyAlignment="1">
      <alignment vertical="top"/>
    </xf>
    <xf numFmtId="0" fontId="26" fillId="0" borderId="51" xfId="5" applyFont="1" applyBorder="1" applyAlignment="1">
      <alignment horizontal="right" vertical="top"/>
    </xf>
    <xf numFmtId="4" fontId="26" fillId="0" borderId="52" xfId="5" applyNumberFormat="1" applyFont="1" applyBorder="1" applyAlignment="1">
      <alignment vertical="top"/>
    </xf>
    <xf numFmtId="0" fontId="45" fillId="0" borderId="39" xfId="5" applyFont="1" applyBorder="1" applyAlignment="1">
      <alignment horizontal="center" vertical="top"/>
    </xf>
    <xf numFmtId="0" fontId="45" fillId="0" borderId="36" xfId="5" applyFont="1" applyBorder="1" applyAlignment="1">
      <alignment horizontal="center" vertical="top"/>
    </xf>
    <xf numFmtId="0" fontId="47" fillId="0" borderId="0" xfId="5" applyFont="1" applyAlignment="1">
      <alignment horizontal="left" vertical="top"/>
    </xf>
    <xf numFmtId="0" fontId="45" fillId="0" borderId="10" xfId="5" applyFont="1" applyBorder="1" applyAlignment="1">
      <alignment horizontal="left" vertical="top"/>
    </xf>
    <xf numFmtId="0" fontId="47" fillId="0" borderId="0" xfId="5" applyFont="1" applyAlignment="1">
      <alignment horizontal="left" vertical="center"/>
    </xf>
    <xf numFmtId="0" fontId="46" fillId="0" borderId="10" xfId="5" applyFont="1" applyBorder="1" applyAlignment="1">
      <alignment horizontal="center" vertical="center" wrapText="1"/>
    </xf>
    <xf numFmtId="0" fontId="46" fillId="0" borderId="11" xfId="5" applyFont="1" applyBorder="1" applyAlignment="1">
      <alignment horizontal="center" vertical="center" wrapText="1"/>
    </xf>
    <xf numFmtId="0" fontId="26" fillId="19" borderId="43" xfId="5" applyFont="1" applyFill="1" applyBorder="1" applyAlignment="1">
      <alignment horizontal="center" vertical="center" wrapText="1"/>
    </xf>
    <xf numFmtId="0" fontId="26" fillId="0" borderId="50" xfId="5" applyFont="1" applyBorder="1" applyAlignment="1">
      <alignment horizontal="right" vertical="center" wrapText="1"/>
    </xf>
    <xf numFmtId="43" fontId="45" fillId="0" borderId="56" xfId="5" applyNumberFormat="1" applyFont="1" applyBorder="1" applyAlignment="1">
      <alignment horizontal="center" vertical="center"/>
    </xf>
    <xf numFmtId="43" fontId="45" fillId="0" borderId="29" xfId="5" applyNumberFormat="1" applyFont="1" applyBorder="1" applyAlignment="1">
      <alignment horizontal="center" vertical="center"/>
    </xf>
    <xf numFmtId="0" fontId="45" fillId="0" borderId="58" xfId="5" applyFont="1" applyBorder="1" applyAlignment="1">
      <alignment horizontal="right" vertical="center"/>
    </xf>
    <xf numFmtId="43" fontId="24" fillId="0" borderId="29" xfId="5" applyNumberFormat="1" applyFont="1" applyBorder="1" applyAlignment="1">
      <alignment horizontal="center" vertical="center"/>
    </xf>
    <xf numFmtId="0" fontId="45" fillId="0" borderId="58" xfId="5" applyFont="1" applyBorder="1" applyAlignment="1">
      <alignment horizontal="right" vertical="top"/>
    </xf>
    <xf numFmtId="0" fontId="45" fillId="0" borderId="28" xfId="5" applyFont="1" applyBorder="1" applyAlignment="1">
      <alignment horizontal="right" vertical="top"/>
    </xf>
    <xf numFmtId="0" fontId="45" fillId="0" borderId="12" xfId="5" applyFont="1" applyBorder="1" applyAlignment="1">
      <alignment vertical="top"/>
    </xf>
    <xf numFmtId="0" fontId="45" fillId="0" borderId="45" xfId="5" applyFont="1" applyBorder="1" applyAlignment="1">
      <alignment vertical="top"/>
    </xf>
    <xf numFmtId="1" fontId="24" fillId="0" borderId="43" xfId="5" applyNumberFormat="1" applyFont="1" applyBorder="1" applyAlignment="1">
      <alignment horizontal="center" vertical="center" shrinkToFit="1"/>
    </xf>
    <xf numFmtId="43" fontId="45" fillId="0" borderId="47" xfId="5" applyNumberFormat="1" applyFont="1" applyBorder="1" applyAlignment="1">
      <alignment horizontal="center" vertical="center"/>
    </xf>
    <xf numFmtId="43" fontId="24" fillId="0" borderId="47" xfId="5" applyNumberFormat="1" applyFont="1" applyBorder="1" applyAlignment="1">
      <alignment horizontal="center" vertical="center"/>
    </xf>
    <xf numFmtId="0" fontId="44" fillId="0" borderId="11" xfId="5" applyBorder="1" applyAlignment="1">
      <alignment horizontal="left" vertical="top"/>
    </xf>
    <xf numFmtId="43" fontId="24" fillId="0" borderId="30" xfId="5" applyNumberFormat="1" applyFont="1" applyBorder="1" applyAlignment="1">
      <alignment horizontal="center" vertical="center"/>
    </xf>
    <xf numFmtId="2" fontId="45" fillId="0" borderId="30" xfId="5" applyNumberFormat="1" applyFont="1" applyBorder="1" applyAlignment="1">
      <alignment horizontal="right" vertical="center"/>
    </xf>
    <xf numFmtId="43" fontId="45" fillId="0" borderId="30" xfId="5" applyNumberFormat="1" applyFont="1" applyBorder="1" applyAlignment="1">
      <alignment horizontal="center" vertical="center"/>
    </xf>
    <xf numFmtId="1" fontId="24" fillId="20" borderId="43" xfId="5" applyNumberFormat="1" applyFont="1" applyFill="1" applyBorder="1" applyAlignment="1">
      <alignment horizontal="center" vertical="center" shrinkToFit="1"/>
    </xf>
    <xf numFmtId="43" fontId="44" fillId="0" borderId="0" xfId="5" applyNumberFormat="1" applyAlignment="1">
      <alignment horizontal="left" vertical="top"/>
    </xf>
    <xf numFmtId="0" fontId="24" fillId="0" borderId="10" xfId="5" applyFont="1" applyBorder="1" applyAlignment="1">
      <alignment horizontal="right" vertical="top"/>
    </xf>
    <xf numFmtId="43" fontId="45" fillId="0" borderId="52" xfId="5" applyNumberFormat="1" applyFont="1" applyBorder="1" applyAlignment="1">
      <alignment horizontal="center" vertical="center"/>
    </xf>
    <xf numFmtId="43" fontId="45" fillId="0" borderId="63" xfId="5" applyNumberFormat="1" applyFont="1" applyBorder="1" applyAlignment="1">
      <alignment horizontal="center" vertical="center"/>
    </xf>
    <xf numFmtId="0" fontId="48" fillId="0" borderId="0" xfId="5" applyFont="1" applyAlignment="1">
      <alignment horizontal="left" vertical="top"/>
    </xf>
    <xf numFmtId="2" fontId="45" fillId="0" borderId="52" xfId="5" applyNumberFormat="1" applyFont="1" applyBorder="1" applyAlignment="1">
      <alignment horizontal="right" vertical="center"/>
    </xf>
    <xf numFmtId="43" fontId="24" fillId="0" borderId="52" xfId="5" applyNumberFormat="1" applyFont="1" applyBorder="1" applyAlignment="1">
      <alignment horizontal="center" vertical="center"/>
    </xf>
    <xf numFmtId="0" fontId="24" fillId="0" borderId="49" xfId="5" applyFont="1" applyBorder="1" applyAlignment="1">
      <alignment horizontal="right" vertical="top"/>
    </xf>
    <xf numFmtId="0" fontId="24" fillId="0" borderId="17" xfId="5" applyFont="1" applyBorder="1" applyAlignment="1">
      <alignment horizontal="right" vertical="top"/>
    </xf>
    <xf numFmtId="1" fontId="24" fillId="19" borderId="64" xfId="5" applyNumberFormat="1" applyFont="1" applyFill="1" applyBorder="1" applyAlignment="1">
      <alignment horizontal="center" vertical="center" shrinkToFit="1"/>
    </xf>
    <xf numFmtId="4" fontId="45" fillId="0" borderId="65" xfId="5" applyNumberFormat="1" applyFont="1" applyBorder="1" applyAlignment="1">
      <alignment vertical="top"/>
    </xf>
    <xf numFmtId="4" fontId="31" fillId="0" borderId="47" xfId="5" applyNumberFormat="1" applyFont="1" applyBorder="1" applyAlignment="1">
      <alignment vertical="top"/>
    </xf>
    <xf numFmtId="0" fontId="44" fillId="0" borderId="66" xfId="5" applyBorder="1" applyAlignment="1">
      <alignment horizontal="left" vertical="top"/>
    </xf>
    <xf numFmtId="4" fontId="26" fillId="0" borderId="66" xfId="5" applyNumberFormat="1" applyFont="1" applyBorder="1" applyAlignment="1">
      <alignment vertical="top"/>
    </xf>
    <xf numFmtId="4" fontId="26" fillId="0" borderId="30" xfId="5" applyNumberFormat="1" applyFont="1" applyBorder="1" applyAlignment="1">
      <alignment vertical="top"/>
    </xf>
    <xf numFmtId="4" fontId="45" fillId="0" borderId="56" xfId="5" applyNumberFormat="1" applyFont="1" applyBorder="1" applyAlignment="1">
      <alignment vertical="top"/>
    </xf>
    <xf numFmtId="4" fontId="31" fillId="0" borderId="29" xfId="5" applyNumberFormat="1" applyFont="1" applyBorder="1" applyAlignment="1">
      <alignment vertical="top"/>
    </xf>
    <xf numFmtId="4" fontId="45" fillId="0" borderId="29" xfId="5" applyNumberFormat="1" applyFont="1" applyBorder="1" applyAlignment="1">
      <alignment vertical="top"/>
    </xf>
    <xf numFmtId="4" fontId="26" fillId="0" borderId="29" xfId="5" applyNumberFormat="1" applyFont="1" applyBorder="1" applyAlignment="1">
      <alignment vertical="top"/>
    </xf>
    <xf numFmtId="2" fontId="45" fillId="0" borderId="29" xfId="5" applyNumberFormat="1" applyFont="1" applyBorder="1" applyAlignment="1">
      <alignment horizontal="right" vertical="top"/>
    </xf>
    <xf numFmtId="0" fontId="45" fillId="0" borderId="29" xfId="5" applyFont="1" applyBorder="1" applyAlignment="1">
      <alignment horizontal="right" vertical="top"/>
    </xf>
    <xf numFmtId="2" fontId="24" fillId="0" borderId="29" xfId="5" applyNumberFormat="1" applyFont="1" applyBorder="1" applyAlignment="1">
      <alignment horizontal="right" vertical="top"/>
    </xf>
    <xf numFmtId="0" fontId="45" fillId="0" borderId="30" xfId="5" applyFont="1" applyBorder="1" applyAlignment="1">
      <alignment horizontal="right" vertical="top"/>
    </xf>
    <xf numFmtId="0" fontId="45" fillId="0" borderId="70" xfId="5" applyFont="1" applyBorder="1" applyAlignment="1">
      <alignment horizontal="center" vertical="top"/>
    </xf>
    <xf numFmtId="0" fontId="45" fillId="0" borderId="25" xfId="5" applyFont="1" applyBorder="1" applyAlignment="1">
      <alignment horizontal="center" vertical="top"/>
    </xf>
    <xf numFmtId="43" fontId="45" fillId="0" borderId="71" xfId="5" applyNumberFormat="1" applyFont="1" applyBorder="1" applyAlignment="1">
      <alignment horizontal="center" vertical="center"/>
    </xf>
    <xf numFmtId="0" fontId="45" fillId="0" borderId="58" xfId="5" applyFont="1" applyBorder="1" applyAlignment="1">
      <alignment horizontal="center" vertical="center"/>
    </xf>
    <xf numFmtId="0" fontId="45" fillId="0" borderId="28" xfId="5" applyFont="1" applyBorder="1" applyAlignment="1">
      <alignment vertical="center"/>
    </xf>
    <xf numFmtId="2" fontId="45" fillId="0" borderId="28" xfId="5" applyNumberFormat="1" applyFont="1" applyBorder="1" applyAlignment="1">
      <alignment vertical="top"/>
    </xf>
    <xf numFmtId="2" fontId="45" fillId="0" borderId="68" xfId="5" applyNumberFormat="1" applyFont="1" applyBorder="1" applyAlignment="1">
      <alignment horizontal="right" vertical="center"/>
    </xf>
    <xf numFmtId="0" fontId="24" fillId="0" borderId="29" xfId="5" applyFont="1" applyBorder="1" applyAlignment="1">
      <alignment horizontal="right" vertical="top"/>
    </xf>
    <xf numFmtId="4" fontId="45" fillId="0" borderId="75" xfId="5" applyNumberFormat="1" applyFont="1" applyBorder="1" applyAlignment="1">
      <alignment vertical="top"/>
    </xf>
    <xf numFmtId="0" fontId="44" fillId="0" borderId="29" xfId="5" applyBorder="1" applyAlignment="1">
      <alignment horizontal="left" vertical="top"/>
    </xf>
    <xf numFmtId="0" fontId="44" fillId="0" borderId="30" xfId="5" applyBorder="1" applyAlignment="1">
      <alignment horizontal="left" vertical="top"/>
    </xf>
    <xf numFmtId="4" fontId="26" fillId="0" borderId="17" xfId="5" applyNumberFormat="1" applyFont="1" applyBorder="1" applyAlignment="1">
      <alignment vertical="top"/>
    </xf>
    <xf numFmtId="4" fontId="26" fillId="0" borderId="20" xfId="5" applyNumberFormat="1" applyFont="1" applyBorder="1" applyAlignment="1">
      <alignment vertical="top"/>
    </xf>
    <xf numFmtId="1" fontId="24" fillId="19" borderId="76" xfId="5" applyNumberFormat="1" applyFont="1" applyFill="1" applyBorder="1" applyAlignment="1">
      <alignment horizontal="center" vertical="center" shrinkToFit="1"/>
    </xf>
    <xf numFmtId="0" fontId="26" fillId="0" borderId="69" xfId="5" applyFont="1" applyBorder="1" applyAlignment="1">
      <alignment horizontal="right" vertical="top"/>
    </xf>
    <xf numFmtId="0" fontId="45" fillId="0" borderId="70" xfId="5" applyFont="1" applyBorder="1" applyAlignment="1">
      <alignment horizontal="center" vertical="center"/>
    </xf>
    <xf numFmtId="0" fontId="45" fillId="0" borderId="32" xfId="5" applyFont="1" applyBorder="1" applyAlignment="1">
      <alignment horizontal="center" vertical="center"/>
    </xf>
    <xf numFmtId="2" fontId="45" fillId="0" borderId="32" xfId="5" applyNumberFormat="1" applyFont="1" applyBorder="1" applyAlignment="1">
      <alignment horizontal="center" vertical="top"/>
    </xf>
    <xf numFmtId="2" fontId="45" fillId="0" borderId="79" xfId="5" applyNumberFormat="1" applyFont="1" applyBorder="1" applyAlignment="1">
      <alignment horizontal="center" vertical="center"/>
    </xf>
    <xf numFmtId="0" fontId="24" fillId="0" borderId="49" xfId="5" applyFont="1" applyBorder="1" applyAlignment="1">
      <alignment vertical="top"/>
    </xf>
    <xf numFmtId="43" fontId="45" fillId="0" borderId="17" xfId="5" applyNumberFormat="1" applyFont="1" applyBorder="1" applyAlignment="1">
      <alignment horizontal="center" vertical="center"/>
    </xf>
    <xf numFmtId="0" fontId="45" fillId="0" borderId="58" xfId="5" applyFont="1" applyBorder="1" applyAlignment="1">
      <alignment vertical="center"/>
    </xf>
    <xf numFmtId="2" fontId="45" fillId="0" borderId="28" xfId="5" applyNumberFormat="1" applyFont="1" applyBorder="1" applyAlignment="1">
      <alignment vertical="center"/>
    </xf>
    <xf numFmtId="2" fontId="45" fillId="0" borderId="68" xfId="5" applyNumberFormat="1" applyFont="1" applyBorder="1" applyAlignment="1">
      <alignment horizontal="center" vertical="center"/>
    </xf>
    <xf numFmtId="2" fontId="45" fillId="0" borderId="57" xfId="5" applyNumberFormat="1" applyFont="1" applyBorder="1" applyAlignment="1">
      <alignment vertical="top"/>
    </xf>
    <xf numFmtId="2" fontId="45" fillId="0" borderId="17" xfId="5" applyNumberFormat="1" applyFont="1" applyBorder="1" applyAlignment="1">
      <alignment horizontal="center" vertical="top"/>
    </xf>
    <xf numFmtId="2" fontId="44" fillId="0" borderId="29" xfId="5" applyNumberFormat="1" applyBorder="1" applyAlignment="1">
      <alignment horizontal="right" vertical="top"/>
    </xf>
    <xf numFmtId="0" fontId="26" fillId="0" borderId="32" xfId="5" applyFont="1" applyBorder="1" applyAlignment="1">
      <alignment horizontal="left" vertical="center" wrapText="1"/>
    </xf>
    <xf numFmtId="2" fontId="26" fillId="0" borderId="75" xfId="5" applyNumberFormat="1" applyFont="1" applyBorder="1" applyAlignment="1">
      <alignment horizontal="right" vertical="center" wrapText="1"/>
    </xf>
    <xf numFmtId="0" fontId="26" fillId="0" borderId="28" xfId="5" applyFont="1" applyBorder="1" applyAlignment="1">
      <alignment horizontal="left" vertical="center" wrapText="1"/>
    </xf>
    <xf numFmtId="0" fontId="26" fillId="0" borderId="29" xfId="5" applyFont="1" applyBorder="1" applyAlignment="1">
      <alignment horizontal="left" vertical="center" wrapText="1"/>
    </xf>
    <xf numFmtId="2" fontId="26" fillId="0" borderId="29" xfId="5" applyNumberFormat="1" applyFont="1" applyBorder="1" applyAlignment="1">
      <alignment horizontal="right" vertical="center" wrapText="1"/>
    </xf>
    <xf numFmtId="0" fontId="45" fillId="0" borderId="58" xfId="5" applyFont="1" applyBorder="1" applyAlignment="1">
      <alignment vertical="top"/>
    </xf>
    <xf numFmtId="0" fontId="45" fillId="0" borderId="28" xfId="5" applyFont="1" applyBorder="1" applyAlignment="1">
      <alignment vertical="top"/>
    </xf>
    <xf numFmtId="0" fontId="24" fillId="0" borderId="58" xfId="5" applyFont="1" applyBorder="1" applyAlignment="1">
      <alignment vertical="top"/>
    </xf>
    <xf numFmtId="0" fontId="24" fillId="0" borderId="28" xfId="5" applyFont="1" applyBorder="1" applyAlignment="1">
      <alignment vertical="top"/>
    </xf>
    <xf numFmtId="0" fontId="0" fillId="0" borderId="28" xfId="0" applyBorder="1"/>
    <xf numFmtId="164" fontId="0" fillId="0" borderId="28" xfId="1" applyFont="1" applyBorder="1" applyAlignment="1">
      <alignment horizontal="center"/>
    </xf>
    <xf numFmtId="164" fontId="0" fillId="0" borderId="28" xfId="1" applyFont="1" applyBorder="1"/>
    <xf numFmtId="0" fontId="24" fillId="0" borderId="28" xfId="5" applyFont="1" applyBorder="1" applyAlignment="1">
      <alignment horizontal="center" vertical="top"/>
    </xf>
    <xf numFmtId="164" fontId="24" fillId="0" borderId="28" xfId="5" applyNumberFormat="1" applyFont="1" applyBorder="1" applyAlignment="1">
      <alignment vertical="top"/>
    </xf>
    <xf numFmtId="0" fontId="24" fillId="0" borderId="10" xfId="5" applyFont="1" applyBorder="1" applyAlignment="1">
      <alignment vertical="top"/>
    </xf>
    <xf numFmtId="0" fontId="24" fillId="0" borderId="0" xfId="5" applyFont="1" applyAlignment="1">
      <alignment vertical="top"/>
    </xf>
    <xf numFmtId="0" fontId="24" fillId="0" borderId="0" xfId="5" applyFont="1" applyAlignment="1">
      <alignment horizontal="center" vertical="top"/>
    </xf>
    <xf numFmtId="164" fontId="24" fillId="0" borderId="0" xfId="5" applyNumberFormat="1" applyFont="1" applyAlignment="1">
      <alignment vertical="top"/>
    </xf>
    <xf numFmtId="43" fontId="24" fillId="0" borderId="11" xfId="5" applyNumberFormat="1" applyFont="1" applyBorder="1" applyAlignment="1">
      <alignment horizontal="center" vertical="center"/>
    </xf>
    <xf numFmtId="164" fontId="0" fillId="0" borderId="32" xfId="1" applyFont="1" applyBorder="1"/>
    <xf numFmtId="164" fontId="35" fillId="0" borderId="28" xfId="1" applyFont="1" applyBorder="1"/>
    <xf numFmtId="0" fontId="9" fillId="0" borderId="28" xfId="0" applyFont="1" applyBorder="1" applyAlignment="1">
      <alignment horizontal="center" vertical="center" wrapText="1"/>
    </xf>
    <xf numFmtId="164" fontId="0" fillId="0" borderId="31" xfId="1" applyFont="1" applyBorder="1"/>
    <xf numFmtId="0" fontId="24" fillId="0" borderId="28" xfId="0" applyFont="1" applyBorder="1" applyAlignment="1">
      <alignment horizontal="center" vertical="center" wrapText="1"/>
    </xf>
    <xf numFmtId="0" fontId="45" fillId="0" borderId="72" xfId="5" applyFont="1" applyBorder="1" applyAlignment="1">
      <alignment vertical="top"/>
    </xf>
    <xf numFmtId="0" fontId="45" fillId="0" borderId="31" xfId="5" applyFont="1" applyBorder="1" applyAlignment="1">
      <alignment vertical="top"/>
    </xf>
    <xf numFmtId="4" fontId="31" fillId="0" borderId="52" xfId="5" applyNumberFormat="1" applyFont="1" applyBorder="1" applyAlignment="1">
      <alignment vertical="top"/>
    </xf>
    <xf numFmtId="0" fontId="26" fillId="0" borderId="81" xfId="5" applyFont="1" applyBorder="1" applyAlignment="1">
      <alignment horizontal="right" vertical="top"/>
    </xf>
    <xf numFmtId="0" fontId="26" fillId="0" borderId="23" xfId="5" applyFont="1" applyBorder="1" applyAlignment="1">
      <alignment horizontal="right" vertical="top"/>
    </xf>
    <xf numFmtId="4" fontId="26" fillId="0" borderId="23" xfId="5" applyNumberFormat="1" applyFont="1" applyBorder="1" applyAlignment="1">
      <alignment vertical="top"/>
    </xf>
    <xf numFmtId="164" fontId="35" fillId="0" borderId="0" xfId="1" applyFont="1" applyBorder="1"/>
    <xf numFmtId="0" fontId="45" fillId="0" borderId="28" xfId="5" applyFont="1" applyBorder="1" applyAlignment="1">
      <alignment horizontal="center" vertical="top"/>
    </xf>
    <xf numFmtId="0" fontId="24" fillId="0" borderId="0" xfId="5" applyFont="1" applyAlignment="1">
      <alignment horizontal="right" vertical="top"/>
    </xf>
    <xf numFmtId="0" fontId="46" fillId="0" borderId="0" xfId="5" applyFont="1" applyAlignment="1">
      <alignment horizontal="center" vertical="center" wrapText="1"/>
    </xf>
    <xf numFmtId="0" fontId="0" fillId="0" borderId="58" xfId="0" applyBorder="1"/>
    <xf numFmtId="0" fontId="49" fillId="0" borderId="58" xfId="5" applyFont="1" applyBorder="1" applyAlignment="1">
      <alignment horizontal="left" vertical="center"/>
    </xf>
    <xf numFmtId="0" fontId="49" fillId="0" borderId="74" xfId="5" applyFont="1" applyBorder="1" applyAlignment="1">
      <alignment horizontal="left" vertical="center"/>
    </xf>
    <xf numFmtId="164" fontId="0" fillId="0" borderId="0" xfId="1" applyFont="1" applyBorder="1"/>
    <xf numFmtId="164" fontId="24" fillId="0" borderId="84" xfId="1" applyFont="1" applyBorder="1" applyAlignment="1">
      <alignment horizontal="center" vertical="center" wrapText="1"/>
    </xf>
    <xf numFmtId="0" fontId="0" fillId="0" borderId="58" xfId="0" applyBorder="1" applyAlignment="1">
      <alignment horizontal="right"/>
    </xf>
    <xf numFmtId="0" fontId="24" fillId="0" borderId="29" xfId="0" applyFont="1" applyBorder="1" applyAlignment="1">
      <alignment horizontal="center" vertical="center" wrapText="1"/>
    </xf>
    <xf numFmtId="164" fontId="0" fillId="0" borderId="29" xfId="1" applyFont="1" applyBorder="1"/>
    <xf numFmtId="164" fontId="24" fillId="0" borderId="29" xfId="1" applyFont="1" applyBorder="1" applyAlignment="1">
      <alignment horizontal="center" vertical="center" wrapText="1"/>
    </xf>
    <xf numFmtId="4" fontId="26" fillId="0" borderId="0" xfId="5" applyNumberFormat="1" applyFont="1" applyAlignment="1">
      <alignment vertical="top"/>
    </xf>
    <xf numFmtId="0" fontId="1" fillId="9" borderId="23" xfId="4" applyFont="1" applyFill="1" applyBorder="1" applyAlignment="1">
      <alignment horizontal="center" vertical="center" wrapText="1"/>
    </xf>
    <xf numFmtId="0" fontId="39" fillId="13" borderId="19" xfId="0" applyFont="1" applyFill="1" applyBorder="1" applyAlignment="1">
      <alignment horizontal="center" vertical="center"/>
    </xf>
    <xf numFmtId="0" fontId="39" fillId="13" borderId="20" xfId="0" applyFont="1" applyFill="1" applyBorder="1" applyAlignment="1">
      <alignment horizontal="center" vertical="center"/>
    </xf>
    <xf numFmtId="0" fontId="40" fillId="14" borderId="4" xfId="0" applyFont="1" applyFill="1" applyBorder="1" applyAlignment="1">
      <alignment horizontal="center" vertical="center" wrapText="1"/>
    </xf>
    <xf numFmtId="4" fontId="1" fillId="9" borderId="23" xfId="4" applyNumberFormat="1" applyFont="1" applyFill="1" applyBorder="1" applyAlignment="1">
      <alignment horizontal="center" vertical="center" wrapText="1"/>
    </xf>
    <xf numFmtId="0" fontId="35" fillId="15" borderId="5" xfId="0" applyFont="1" applyFill="1" applyBorder="1" applyAlignment="1">
      <alignment horizontal="center" vertical="center"/>
    </xf>
    <xf numFmtId="0" fontId="35" fillId="15" borderId="12" xfId="0" applyFont="1" applyFill="1" applyBorder="1" applyAlignment="1">
      <alignment horizontal="center" vertical="center"/>
    </xf>
    <xf numFmtId="0" fontId="35" fillId="15" borderId="6" xfId="0" applyFont="1" applyFill="1" applyBorder="1" applyAlignment="1">
      <alignment horizontal="center" vertical="center"/>
    </xf>
    <xf numFmtId="164" fontId="42" fillId="10" borderId="0" xfId="1" applyFont="1" applyFill="1" applyBorder="1" applyAlignment="1" applyProtection="1">
      <alignment horizontal="center" wrapText="1"/>
    </xf>
    <xf numFmtId="0" fontId="37" fillId="0" borderId="13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left" vertical="center" wrapText="1"/>
    </xf>
    <xf numFmtId="0" fontId="37" fillId="0" borderId="15" xfId="0" applyFont="1" applyBorder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17" xfId="0" applyFont="1" applyBorder="1" applyAlignment="1">
      <alignment horizontal="left" vertical="center" wrapText="1"/>
    </xf>
    <xf numFmtId="0" fontId="37" fillId="0" borderId="18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38" fillId="0" borderId="17" xfId="0" applyFont="1" applyBorder="1" applyAlignment="1">
      <alignment horizontal="left" vertical="center"/>
    </xf>
    <xf numFmtId="0" fontId="38" fillId="0" borderId="18" xfId="0" applyFont="1" applyBorder="1" applyAlignment="1">
      <alignment horizontal="left" vertical="center"/>
    </xf>
    <xf numFmtId="0" fontId="34" fillId="0" borderId="19" xfId="0" applyFont="1" applyBorder="1" applyAlignment="1">
      <alignment horizontal="left" vertical="center" wrapText="1"/>
    </xf>
    <xf numFmtId="0" fontId="34" fillId="0" borderId="20" xfId="0" applyFont="1" applyBorder="1" applyAlignment="1">
      <alignment horizontal="left" vertical="center" wrapText="1"/>
    </xf>
    <xf numFmtId="0" fontId="34" fillId="0" borderId="21" xfId="0" applyFont="1" applyBorder="1" applyAlignment="1">
      <alignment horizontal="left" vertical="center" wrapText="1"/>
    </xf>
    <xf numFmtId="0" fontId="35" fillId="15" borderId="4" xfId="0" applyFont="1" applyFill="1" applyBorder="1" applyAlignment="1">
      <alignment horizontal="center" vertical="center"/>
    </xf>
    <xf numFmtId="0" fontId="45" fillId="0" borderId="49" xfId="5" applyFont="1" applyBorder="1" applyAlignment="1">
      <alignment horizontal="right" vertical="top"/>
    </xf>
    <xf numFmtId="0" fontId="45" fillId="0" borderId="17" xfId="5" applyFont="1" applyBorder="1" applyAlignment="1">
      <alignment horizontal="right" vertical="top"/>
    </xf>
    <xf numFmtId="0" fontId="26" fillId="0" borderId="49" xfId="5" applyFont="1" applyBorder="1" applyAlignment="1">
      <alignment horizontal="right" vertical="top"/>
    </xf>
    <xf numFmtId="0" fontId="26" fillId="0" borderId="17" xfId="5" applyFont="1" applyBorder="1" applyAlignment="1">
      <alignment horizontal="right" vertical="top"/>
    </xf>
    <xf numFmtId="0" fontId="26" fillId="19" borderId="4" xfId="5" applyFont="1" applyFill="1" applyBorder="1" applyAlignment="1">
      <alignment horizontal="left" vertical="center" wrapText="1"/>
    </xf>
    <xf numFmtId="0" fontId="26" fillId="19" borderId="44" xfId="5" applyFont="1" applyFill="1" applyBorder="1" applyAlignment="1">
      <alignment horizontal="left" vertical="center" wrapText="1"/>
    </xf>
    <xf numFmtId="0" fontId="26" fillId="0" borderId="53" xfId="5" applyFont="1" applyBorder="1" applyAlignment="1">
      <alignment horizontal="center" vertical="top"/>
    </xf>
    <xf numFmtId="0" fontId="26" fillId="0" borderId="38" xfId="5" applyFont="1" applyBorder="1" applyAlignment="1">
      <alignment horizontal="center" vertical="top"/>
    </xf>
    <xf numFmtId="0" fontId="26" fillId="0" borderId="54" xfId="5" applyFont="1" applyBorder="1" applyAlignment="1">
      <alignment horizontal="center" vertical="top"/>
    </xf>
    <xf numFmtId="0" fontId="26" fillId="17" borderId="4" xfId="5" applyFont="1" applyFill="1" applyBorder="1" applyAlignment="1">
      <alignment vertical="center" wrapText="1"/>
    </xf>
    <xf numFmtId="0" fontId="26" fillId="17" borderId="44" xfId="5" applyFont="1" applyFill="1" applyBorder="1" applyAlignment="1">
      <alignment vertical="center" wrapText="1"/>
    </xf>
    <xf numFmtId="0" fontId="26" fillId="17" borderId="5" xfId="5" applyFont="1" applyFill="1" applyBorder="1" applyAlignment="1">
      <alignment vertical="center" wrapText="1"/>
    </xf>
    <xf numFmtId="0" fontId="26" fillId="17" borderId="12" xfId="5" applyFont="1" applyFill="1" applyBorder="1" applyAlignment="1">
      <alignment vertical="center" wrapText="1"/>
    </xf>
    <xf numFmtId="0" fontId="26" fillId="17" borderId="45" xfId="5" applyFont="1" applyFill="1" applyBorder="1" applyAlignment="1">
      <alignment vertical="center" wrapText="1"/>
    </xf>
    <xf numFmtId="0" fontId="24" fillId="17" borderId="4" xfId="5" applyFont="1" applyFill="1" applyBorder="1" applyAlignment="1">
      <alignment horizontal="left" vertical="center"/>
    </xf>
    <xf numFmtId="0" fontId="24" fillId="17" borderId="44" xfId="5" applyFont="1" applyFill="1" applyBorder="1" applyAlignment="1">
      <alignment horizontal="left" vertical="center"/>
    </xf>
    <xf numFmtId="0" fontId="26" fillId="17" borderId="4" xfId="5" applyFont="1" applyFill="1" applyBorder="1" applyAlignment="1">
      <alignment horizontal="left" vertical="center" wrapText="1"/>
    </xf>
    <xf numFmtId="0" fontId="26" fillId="17" borderId="44" xfId="5" applyFont="1" applyFill="1" applyBorder="1" applyAlignment="1">
      <alignment horizontal="left" vertical="center" wrapText="1"/>
    </xf>
    <xf numFmtId="0" fontId="45" fillId="0" borderId="46" xfId="5" applyFont="1" applyBorder="1" applyAlignment="1">
      <alignment horizontal="right" vertical="top"/>
    </xf>
    <xf numFmtId="0" fontId="45" fillId="0" borderId="34" xfId="5" applyFont="1" applyBorder="1" applyAlignment="1">
      <alignment horizontal="right" vertical="top"/>
    </xf>
    <xf numFmtId="0" fontId="45" fillId="0" borderId="16" xfId="5" applyFont="1" applyBorder="1" applyAlignment="1">
      <alignment horizontal="right" vertical="top"/>
    </xf>
    <xf numFmtId="0" fontId="26" fillId="0" borderId="46" xfId="5" applyFont="1" applyBorder="1" applyAlignment="1">
      <alignment horizontal="right" vertical="top"/>
    </xf>
    <xf numFmtId="0" fontId="26" fillId="0" borderId="34" xfId="5" applyFont="1" applyBorder="1" applyAlignment="1">
      <alignment horizontal="right" vertical="top"/>
    </xf>
    <xf numFmtId="0" fontId="26" fillId="0" borderId="16" xfId="5" applyFont="1" applyBorder="1" applyAlignment="1">
      <alignment horizontal="right" vertical="top"/>
    </xf>
    <xf numFmtId="0" fontId="24" fillId="18" borderId="4" xfId="5" applyFont="1" applyFill="1" applyBorder="1" applyAlignment="1">
      <alignment horizontal="left" vertical="center"/>
    </xf>
    <xf numFmtId="0" fontId="24" fillId="18" borderId="44" xfId="5" applyFont="1" applyFill="1" applyBorder="1" applyAlignment="1">
      <alignment horizontal="left" vertical="center"/>
    </xf>
    <xf numFmtId="0" fontId="26" fillId="0" borderId="51" xfId="5" applyFont="1" applyBorder="1" applyAlignment="1">
      <alignment horizontal="center" vertical="top"/>
    </xf>
    <xf numFmtId="0" fontId="26" fillId="0" borderId="20" xfId="5" applyFont="1" applyBorder="1" applyAlignment="1">
      <alignment horizontal="center" vertical="top"/>
    </xf>
    <xf numFmtId="0" fontId="26" fillId="0" borderId="52" xfId="5" applyFont="1" applyBorder="1" applyAlignment="1">
      <alignment horizontal="center" vertical="top"/>
    </xf>
    <xf numFmtId="0" fontId="46" fillId="17" borderId="41" xfId="5" applyFont="1" applyFill="1" applyBorder="1" applyAlignment="1">
      <alignment horizontal="center" vertical="center" wrapText="1"/>
    </xf>
    <xf numFmtId="0" fontId="46" fillId="17" borderId="37" xfId="5" applyFont="1" applyFill="1" applyBorder="1" applyAlignment="1">
      <alignment horizontal="center" vertical="center" wrapText="1"/>
    </xf>
    <xf numFmtId="0" fontId="46" fillId="17" borderId="42" xfId="5" applyFont="1" applyFill="1" applyBorder="1" applyAlignment="1">
      <alignment horizontal="center" vertical="center" wrapText="1"/>
    </xf>
    <xf numFmtId="0" fontId="26" fillId="19" borderId="5" xfId="5" applyFont="1" applyFill="1" applyBorder="1" applyAlignment="1">
      <alignment horizontal="left" vertical="center" wrapText="1"/>
    </xf>
    <xf numFmtId="0" fontId="26" fillId="19" borderId="12" xfId="5" applyFont="1" applyFill="1" applyBorder="1" applyAlignment="1">
      <alignment horizontal="left" vertical="center" wrapText="1"/>
    </xf>
    <xf numFmtId="0" fontId="26" fillId="19" borderId="45" xfId="5" applyFont="1" applyFill="1" applyBorder="1" applyAlignment="1">
      <alignment horizontal="left" vertical="center" wrapText="1"/>
    </xf>
    <xf numFmtId="0" fontId="45" fillId="0" borderId="48" xfId="5" applyFont="1" applyBorder="1" applyAlignment="1">
      <alignment horizontal="right" vertical="top"/>
    </xf>
    <xf numFmtId="0" fontId="45" fillId="0" borderId="14" xfId="5" applyFont="1" applyBorder="1" applyAlignment="1">
      <alignment horizontal="right" vertical="top"/>
    </xf>
    <xf numFmtId="0" fontId="45" fillId="0" borderId="49" xfId="5" applyFont="1" applyBorder="1" applyAlignment="1">
      <alignment horizontal="center" vertical="top"/>
    </xf>
    <xf numFmtId="0" fontId="45" fillId="0" borderId="17" xfId="5" applyFont="1" applyBorder="1" applyAlignment="1">
      <alignment horizontal="center" vertical="top"/>
    </xf>
    <xf numFmtId="0" fontId="45" fillId="0" borderId="60" xfId="5" applyFont="1" applyBorder="1" applyAlignment="1">
      <alignment horizontal="right" vertical="top"/>
    </xf>
    <xf numFmtId="0" fontId="45" fillId="0" borderId="61" xfId="5" applyFont="1" applyBorder="1" applyAlignment="1">
      <alignment horizontal="right" vertical="top"/>
    </xf>
    <xf numFmtId="0" fontId="24" fillId="0" borderId="49" xfId="5" applyFont="1" applyBorder="1" applyAlignment="1">
      <alignment horizontal="right" vertical="top"/>
    </xf>
    <xf numFmtId="0" fontId="24" fillId="0" borderId="17" xfId="5" applyFont="1" applyBorder="1" applyAlignment="1">
      <alignment horizontal="right" vertical="top"/>
    </xf>
    <xf numFmtId="0" fontId="24" fillId="0" borderId="60" xfId="5" applyFont="1" applyBorder="1" applyAlignment="1">
      <alignment horizontal="right" vertical="top"/>
    </xf>
    <xf numFmtId="0" fontId="24" fillId="0" borderId="61" xfId="5" applyFont="1" applyBorder="1" applyAlignment="1">
      <alignment horizontal="right" vertical="top"/>
    </xf>
    <xf numFmtId="0" fontId="26" fillId="19" borderId="77" xfId="5" applyFont="1" applyFill="1" applyBorder="1" applyAlignment="1">
      <alignment horizontal="left" vertical="center" wrapText="1"/>
    </xf>
    <xf numFmtId="0" fontId="26" fillId="19" borderId="78" xfId="5" applyFont="1" applyFill="1" applyBorder="1" applyAlignment="1">
      <alignment horizontal="left" vertical="center" wrapText="1"/>
    </xf>
    <xf numFmtId="0" fontId="45" fillId="0" borderId="58" xfId="5" applyFont="1" applyBorder="1" applyAlignment="1">
      <alignment horizontal="right" vertical="top"/>
    </xf>
    <xf numFmtId="0" fontId="45" fillId="0" borderId="28" xfId="5" applyFont="1" applyBorder="1" applyAlignment="1">
      <alignment horizontal="right" vertical="top"/>
    </xf>
    <xf numFmtId="0" fontId="26" fillId="19" borderId="82" xfId="5" applyFont="1" applyFill="1" applyBorder="1" applyAlignment="1">
      <alignment horizontal="left" vertical="center" wrapText="1"/>
    </xf>
    <xf numFmtId="0" fontId="26" fillId="19" borderId="83" xfId="5" applyFont="1" applyFill="1" applyBorder="1" applyAlignment="1">
      <alignment horizontal="left" vertical="center" wrapText="1"/>
    </xf>
    <xf numFmtId="0" fontId="33" fillId="11" borderId="58" xfId="2" applyFont="1" applyFill="1" applyBorder="1" applyAlignment="1">
      <alignment horizontal="left" vertical="center" wrapText="1"/>
    </xf>
    <xf numFmtId="0" fontId="33" fillId="11" borderId="28" xfId="2" applyFont="1" applyFill="1" applyBorder="1" applyAlignment="1">
      <alignment horizontal="left" vertical="center" wrapText="1"/>
    </xf>
    <xf numFmtId="0" fontId="8" fillId="12" borderId="58" xfId="0" applyFont="1" applyFill="1" applyBorder="1" applyAlignment="1">
      <alignment horizontal="left" vertical="center" wrapText="1"/>
    </xf>
    <xf numFmtId="0" fontId="8" fillId="12" borderId="28" xfId="0" applyFont="1" applyFill="1" applyBorder="1" applyAlignment="1">
      <alignment horizontal="left" vertical="center" wrapText="1"/>
    </xf>
    <xf numFmtId="0" fontId="24" fillId="18" borderId="5" xfId="5" applyFont="1" applyFill="1" applyBorder="1" applyAlignment="1">
      <alignment horizontal="left" vertical="center"/>
    </xf>
    <xf numFmtId="0" fontId="24" fillId="18" borderId="12" xfId="5" applyFont="1" applyFill="1" applyBorder="1" applyAlignment="1">
      <alignment horizontal="left" vertical="center"/>
    </xf>
    <xf numFmtId="0" fontId="24" fillId="18" borderId="45" xfId="5" applyFont="1" applyFill="1" applyBorder="1" applyAlignment="1">
      <alignment horizontal="left" vertical="center"/>
    </xf>
    <xf numFmtId="0" fontId="24" fillId="0" borderId="48" xfId="5" applyFont="1" applyBorder="1" applyAlignment="1">
      <alignment horizontal="right" vertical="top"/>
    </xf>
    <xf numFmtId="0" fontId="24" fillId="0" borderId="14" xfId="5" applyFont="1" applyBorder="1" applyAlignment="1">
      <alignment horizontal="right" vertical="top"/>
    </xf>
    <xf numFmtId="0" fontId="24" fillId="0" borderId="55" xfId="5" applyFont="1" applyBorder="1" applyAlignment="1">
      <alignment horizontal="right" vertical="top"/>
    </xf>
    <xf numFmtId="0" fontId="45" fillId="0" borderId="48" xfId="5" applyFont="1" applyBorder="1" applyAlignment="1">
      <alignment horizontal="right" vertical="center"/>
    </xf>
    <xf numFmtId="0" fontId="45" fillId="0" borderId="14" xfId="5" applyFont="1" applyBorder="1" applyAlignment="1">
      <alignment horizontal="right" vertical="center"/>
    </xf>
    <xf numFmtId="0" fontId="45" fillId="0" borderId="55" xfId="5" applyFont="1" applyBorder="1" applyAlignment="1">
      <alignment horizontal="right" vertical="center"/>
    </xf>
    <xf numFmtId="0" fontId="0" fillId="0" borderId="58" xfId="0" applyBorder="1" applyAlignment="1">
      <alignment horizontal="left" vertical="justify"/>
    </xf>
    <xf numFmtId="0" fontId="24" fillId="0" borderId="58" xfId="5" applyFont="1" applyBorder="1" applyAlignment="1">
      <alignment horizontal="right" vertical="top"/>
    </xf>
    <xf numFmtId="0" fontId="24" fillId="0" borderId="28" xfId="5" applyFont="1" applyBorder="1" applyAlignment="1">
      <alignment horizontal="right" vertical="top"/>
    </xf>
    <xf numFmtId="0" fontId="45" fillId="0" borderId="59" xfId="5" applyFont="1" applyBorder="1" applyAlignment="1">
      <alignment horizontal="center" vertical="top"/>
    </xf>
    <xf numFmtId="0" fontId="45" fillId="0" borderId="12" xfId="5" applyFont="1" applyBorder="1" applyAlignment="1">
      <alignment horizontal="center" vertical="top"/>
    </xf>
    <xf numFmtId="0" fontId="24" fillId="20" borderId="5" xfId="5" applyFont="1" applyFill="1" applyBorder="1" applyAlignment="1">
      <alignment horizontal="left" vertical="center"/>
    </xf>
    <xf numFmtId="0" fontId="24" fillId="20" borderId="12" xfId="5" applyFont="1" applyFill="1" applyBorder="1" applyAlignment="1">
      <alignment horizontal="left" vertical="center"/>
    </xf>
    <xf numFmtId="0" fontId="24" fillId="20" borderId="45" xfId="5" applyFont="1" applyFill="1" applyBorder="1" applyAlignment="1">
      <alignment horizontal="left" vertical="center"/>
    </xf>
    <xf numFmtId="0" fontId="26" fillId="0" borderId="5" xfId="5" applyFont="1" applyBorder="1" applyAlignment="1">
      <alignment horizontal="left" vertical="center" wrapText="1"/>
    </xf>
    <xf numFmtId="0" fontId="26" fillId="0" borderId="12" xfId="5" applyFont="1" applyBorder="1" applyAlignment="1">
      <alignment horizontal="left" vertical="center" wrapText="1"/>
    </xf>
    <xf numFmtId="0" fontId="26" fillId="0" borderId="45" xfId="5" applyFont="1" applyBorder="1" applyAlignment="1">
      <alignment horizontal="left" vertical="center" wrapText="1"/>
    </xf>
    <xf numFmtId="0" fontId="45" fillId="0" borderId="55" xfId="5" applyFont="1" applyBorder="1" applyAlignment="1">
      <alignment horizontal="right" vertical="top"/>
    </xf>
    <xf numFmtId="0" fontId="45" fillId="0" borderId="49" xfId="5" applyFont="1" applyBorder="1" applyAlignment="1">
      <alignment horizontal="right" vertical="center"/>
    </xf>
    <xf numFmtId="0" fontId="45" fillId="0" borderId="17" xfId="5" applyFont="1" applyBorder="1" applyAlignment="1">
      <alignment horizontal="right" vertical="center"/>
    </xf>
    <xf numFmtId="0" fontId="45" fillId="0" borderId="57" xfId="5" applyFont="1" applyBorder="1" applyAlignment="1">
      <alignment horizontal="right" vertical="center"/>
    </xf>
    <xf numFmtId="0" fontId="45" fillId="0" borderId="58" xfId="5" applyFont="1" applyBorder="1" applyAlignment="1">
      <alignment horizontal="right" vertical="center"/>
    </xf>
    <xf numFmtId="0" fontId="45" fillId="0" borderId="28" xfId="5" applyFont="1" applyBorder="1" applyAlignment="1">
      <alignment horizontal="right" vertical="center"/>
    </xf>
    <xf numFmtId="0" fontId="24" fillId="0" borderId="58" xfId="5" applyFont="1" applyBorder="1" applyAlignment="1">
      <alignment horizontal="right" vertical="center"/>
    </xf>
    <xf numFmtId="0" fontId="24" fillId="0" borderId="28" xfId="5" applyFont="1" applyBorder="1" applyAlignment="1">
      <alignment horizontal="right" vertical="center"/>
    </xf>
    <xf numFmtId="0" fontId="26" fillId="20" borderId="5" xfId="5" applyFont="1" applyFill="1" applyBorder="1" applyAlignment="1">
      <alignment horizontal="left" vertical="center" wrapText="1"/>
    </xf>
    <xf numFmtId="0" fontId="26" fillId="20" borderId="12" xfId="5" applyFont="1" applyFill="1" applyBorder="1" applyAlignment="1">
      <alignment horizontal="left" vertical="center" wrapText="1"/>
    </xf>
    <xf numFmtId="0" fontId="26" fillId="20" borderId="45" xfId="5" applyFont="1" applyFill="1" applyBorder="1" applyAlignment="1">
      <alignment horizontal="left" vertical="center" wrapText="1"/>
    </xf>
    <xf numFmtId="0" fontId="45" fillId="0" borderId="57" xfId="5" applyFont="1" applyBorder="1" applyAlignment="1">
      <alignment horizontal="right" vertical="top"/>
    </xf>
    <xf numFmtId="0" fontId="26" fillId="0" borderId="10" xfId="5" applyFont="1" applyBorder="1" applyAlignment="1">
      <alignment horizontal="center" vertical="top"/>
    </xf>
    <xf numFmtId="0" fontId="26" fillId="0" borderId="0" xfId="5" applyFont="1" applyAlignment="1">
      <alignment horizontal="center" vertical="top"/>
    </xf>
    <xf numFmtId="0" fontId="45" fillId="0" borderId="62" xfId="5" applyFont="1" applyBorder="1" applyAlignment="1">
      <alignment horizontal="right" vertical="top"/>
    </xf>
    <xf numFmtId="0" fontId="26" fillId="19" borderId="16" xfId="5" applyFont="1" applyFill="1" applyBorder="1" applyAlignment="1">
      <alignment horizontal="left" vertical="center" wrapText="1"/>
    </xf>
    <xf numFmtId="0" fontId="26" fillId="19" borderId="17" xfId="5" applyFont="1" applyFill="1" applyBorder="1" applyAlignment="1">
      <alignment horizontal="left" vertical="center" wrapText="1"/>
    </xf>
    <xf numFmtId="0" fontId="26" fillId="19" borderId="47" xfId="5" applyFont="1" applyFill="1" applyBorder="1" applyAlignment="1">
      <alignment horizontal="left" vertical="center" wrapText="1"/>
    </xf>
    <xf numFmtId="0" fontId="24" fillId="0" borderId="49" xfId="5" applyFont="1" applyBorder="1" applyAlignment="1">
      <alignment horizontal="center" vertical="top"/>
    </xf>
    <xf numFmtId="0" fontId="24" fillId="0" borderId="17" xfId="5" applyFont="1" applyBorder="1" applyAlignment="1">
      <alignment horizontal="center" vertical="top"/>
    </xf>
    <xf numFmtId="0" fontId="24" fillId="0" borderId="57" xfId="5" applyFont="1" applyBorder="1" applyAlignment="1">
      <alignment horizontal="center" vertical="top"/>
    </xf>
    <xf numFmtId="0" fontId="0" fillId="0" borderId="58" xfId="0" applyBorder="1" applyAlignment="1">
      <alignment horizontal="center"/>
    </xf>
    <xf numFmtId="0" fontId="0" fillId="0" borderId="28" xfId="0" applyBorder="1" applyAlignment="1">
      <alignment horizontal="center"/>
    </xf>
    <xf numFmtId="0" fontId="45" fillId="0" borderId="67" xfId="5" applyFont="1" applyBorder="1" applyAlignment="1">
      <alignment horizontal="right" vertical="top"/>
    </xf>
    <xf numFmtId="0" fontId="45" fillId="0" borderId="35" xfId="5" applyFont="1" applyBorder="1" applyAlignment="1">
      <alignment horizontal="right" vertical="top"/>
    </xf>
    <xf numFmtId="0" fontId="45" fillId="0" borderId="68" xfId="5" applyFont="1" applyBorder="1" applyAlignment="1">
      <alignment horizontal="right" vertical="top"/>
    </xf>
    <xf numFmtId="0" fontId="24" fillId="0" borderId="68" xfId="5" applyFont="1" applyBorder="1" applyAlignment="1">
      <alignment horizontal="right" vertical="top"/>
    </xf>
    <xf numFmtId="0" fontId="45" fillId="0" borderId="20" xfId="5" applyFont="1" applyBorder="1" applyAlignment="1">
      <alignment horizontal="right" vertical="top"/>
    </xf>
    <xf numFmtId="0" fontId="45" fillId="0" borderId="69" xfId="5" applyFont="1" applyBorder="1" applyAlignment="1">
      <alignment horizontal="right" vertical="top"/>
    </xf>
    <xf numFmtId="0" fontId="45" fillId="0" borderId="74" xfId="5" applyFont="1" applyBorder="1" applyAlignment="1">
      <alignment horizontal="right" vertical="top"/>
    </xf>
    <xf numFmtId="0" fontId="45" fillId="0" borderId="32" xfId="5" applyFont="1" applyBorder="1" applyAlignment="1">
      <alignment horizontal="right" vertical="top"/>
    </xf>
    <xf numFmtId="0" fontId="45" fillId="0" borderId="10" xfId="5" applyFont="1" applyBorder="1" applyAlignment="1">
      <alignment horizontal="right" vertical="top"/>
    </xf>
    <xf numFmtId="0" fontId="45" fillId="0" borderId="0" xfId="5" applyFont="1" applyAlignment="1">
      <alignment horizontal="right" vertical="top"/>
    </xf>
    <xf numFmtId="0" fontId="45" fillId="0" borderId="72" xfId="5" applyFont="1" applyBorder="1" applyAlignment="1">
      <alignment horizontal="right" vertical="top"/>
    </xf>
    <xf numFmtId="0" fontId="45" fillId="0" borderId="31" xfId="5" applyFont="1" applyBorder="1" applyAlignment="1">
      <alignment horizontal="right" vertical="top"/>
    </xf>
    <xf numFmtId="0" fontId="45" fillId="0" borderId="73" xfId="5" applyFont="1" applyBorder="1" applyAlignment="1">
      <alignment horizontal="right" vertical="top"/>
    </xf>
    <xf numFmtId="0" fontId="45" fillId="0" borderId="51" xfId="5" applyFont="1" applyBorder="1" applyAlignment="1">
      <alignment horizontal="right" vertical="top"/>
    </xf>
    <xf numFmtId="0" fontId="26" fillId="0" borderId="20" xfId="5" applyFont="1" applyBorder="1" applyAlignment="1">
      <alignment horizontal="right" vertical="top"/>
    </xf>
    <xf numFmtId="0" fontId="31" fillId="0" borderId="58" xfId="5" applyFont="1" applyBorder="1" applyAlignment="1">
      <alignment horizontal="right" vertical="top"/>
    </xf>
    <xf numFmtId="0" fontId="31" fillId="0" borderId="28" xfId="5" applyFont="1" applyBorder="1" applyAlignment="1">
      <alignment horizontal="right" vertical="top"/>
    </xf>
    <xf numFmtId="0" fontId="26" fillId="0" borderId="49" xfId="5" applyFont="1" applyBorder="1" applyAlignment="1">
      <alignment horizontal="center" vertical="top"/>
    </xf>
    <xf numFmtId="0" fontId="26" fillId="0" borderId="17" xfId="5" applyFont="1" applyBorder="1" applyAlignment="1">
      <alignment horizontal="center" vertical="top"/>
    </xf>
    <xf numFmtId="0" fontId="26" fillId="0" borderId="57" xfId="5" applyFont="1" applyBorder="1" applyAlignment="1">
      <alignment horizontal="center" vertical="top"/>
    </xf>
    <xf numFmtId="0" fontId="26" fillId="0" borderId="58" xfId="5" applyFont="1" applyBorder="1" applyAlignment="1">
      <alignment horizontal="right" vertical="top"/>
    </xf>
    <xf numFmtId="0" fontId="26" fillId="0" borderId="28" xfId="5" applyFont="1" applyBorder="1" applyAlignment="1">
      <alignment horizontal="right" vertical="top"/>
    </xf>
    <xf numFmtId="0" fontId="45" fillId="0" borderId="51" xfId="5" applyFont="1" applyBorder="1" applyAlignment="1">
      <alignment horizontal="center" vertical="top"/>
    </xf>
    <xf numFmtId="0" fontId="45" fillId="0" borderId="20" xfId="5" applyFont="1" applyBorder="1" applyAlignment="1">
      <alignment horizontal="center" vertical="top"/>
    </xf>
    <xf numFmtId="0" fontId="45" fillId="0" borderId="69" xfId="5" applyFont="1" applyBorder="1" applyAlignment="1">
      <alignment horizontal="center" vertical="top"/>
    </xf>
    <xf numFmtId="0" fontId="24" fillId="0" borderId="57" xfId="5" applyFont="1" applyBorder="1" applyAlignment="1">
      <alignment horizontal="right" vertical="top"/>
    </xf>
    <xf numFmtId="0" fontId="45" fillId="0" borderId="72" xfId="5" applyFont="1" applyBorder="1" applyAlignment="1">
      <alignment horizontal="left" vertical="center"/>
    </xf>
    <xf numFmtId="0" fontId="45" fillId="0" borderId="80" xfId="5" applyFont="1" applyBorder="1" applyAlignment="1">
      <alignment horizontal="left" vertical="center"/>
    </xf>
    <xf numFmtId="0" fontId="45" fillId="0" borderId="74" xfId="5" applyFont="1" applyBorder="1" applyAlignment="1">
      <alignment horizontal="left" vertical="center"/>
    </xf>
    <xf numFmtId="0" fontId="26" fillId="0" borderId="69" xfId="5" applyFont="1" applyBorder="1" applyAlignment="1">
      <alignment horizontal="center" vertical="top"/>
    </xf>
    <xf numFmtId="2" fontId="34" fillId="0" borderId="7" xfId="3" applyFont="1" applyBorder="1" applyAlignment="1">
      <alignment horizontal="center" vertical="center" wrapText="1"/>
    </xf>
    <xf numFmtId="2" fontId="34" fillId="0" borderId="8" xfId="3" applyFont="1" applyBorder="1" applyAlignment="1">
      <alignment horizontal="center" vertical="center" wrapText="1"/>
    </xf>
    <xf numFmtId="2" fontId="34" fillId="0" borderId="9" xfId="3" applyFont="1" applyBorder="1" applyAlignment="1">
      <alignment horizontal="center" vertical="center" wrapText="1"/>
    </xf>
    <xf numFmtId="2" fontId="34" fillId="0" borderId="10" xfId="3" applyFont="1" applyBorder="1" applyAlignment="1">
      <alignment horizontal="center" vertical="center" wrapText="1"/>
    </xf>
    <xf numFmtId="2" fontId="34" fillId="0" borderId="0" xfId="3" applyFont="1" applyAlignment="1">
      <alignment horizontal="center" vertical="center" wrapText="1"/>
    </xf>
    <xf numFmtId="2" fontId="34" fillId="0" borderId="11" xfId="3" applyFont="1" applyBorder="1" applyAlignment="1">
      <alignment horizontal="center" vertical="center" wrapText="1"/>
    </xf>
    <xf numFmtId="2" fontId="26" fillId="0" borderId="5" xfId="3" applyFont="1" applyBorder="1" applyAlignment="1">
      <alignment horizontal="center" wrapText="1"/>
    </xf>
    <xf numFmtId="2" fontId="26" fillId="0" borderId="12" xfId="3" applyFont="1" applyBorder="1" applyAlignment="1">
      <alignment horizontal="center" wrapText="1"/>
    </xf>
    <xf numFmtId="2" fontId="31" fillId="0" borderId="12" xfId="3" applyBorder="1" applyAlignment="1">
      <alignment horizontal="center"/>
    </xf>
    <xf numFmtId="2" fontId="26" fillId="0" borderId="12" xfId="3" applyFont="1" applyBorder="1" applyAlignment="1">
      <alignment horizontal="left" wrapText="1"/>
    </xf>
    <xf numFmtId="2" fontId="26" fillId="0" borderId="6" xfId="3" applyFont="1" applyBorder="1" applyAlignment="1">
      <alignment horizontal="left" wrapText="1"/>
    </xf>
  </cellXfs>
  <cellStyles count="6">
    <cellStyle name="Normal" xfId="0" builtinId="0"/>
    <cellStyle name="Normal 2" xfId="4" xr:uid="{FB2E3A1E-E606-4D55-91C2-2A3654A0353F}"/>
    <cellStyle name="Normal 2 2" xfId="5" xr:uid="{50EF00EB-8CA1-421D-BC69-A6EF00C8A29C}"/>
    <cellStyle name="Normal 3" xfId="3" xr:uid="{7BC70008-6411-D14B-B531-E223458BF521}"/>
    <cellStyle name="Normal 4" xfId="2" xr:uid="{6C45D80F-01F2-0444-9A63-0F5BBF832DF7}"/>
    <cellStyle name="Vírgula" xfId="1" builtinId="3"/>
  </cellStyles>
  <dxfs count="0"/>
  <tableStyles count="0" defaultTableStyle="TableStyleMedium9" defaultPivotStyle="PivotStyleLight16"/>
  <colors>
    <mruColors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392206</xdr:colOff>
      <xdr:row>0</xdr:row>
      <xdr:rowOff>182095</xdr:rowOff>
    </xdr:from>
    <xdr:to>
      <xdr:col>3</xdr:col>
      <xdr:colOff>1961029</xdr:colOff>
      <xdr:row>1</xdr:row>
      <xdr:rowOff>1020369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0E8936F-4A71-49E8-9776-DFB041A082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644" t="25413" r="78657" b="65488"/>
        <a:stretch/>
      </xdr:blipFill>
      <xdr:spPr bwMode="auto">
        <a:xfrm>
          <a:off x="392206" y="182095"/>
          <a:ext cx="2325220" cy="103437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148167</xdr:colOff>
      <xdr:row>0</xdr:row>
      <xdr:rowOff>105834</xdr:rowOff>
    </xdr:from>
    <xdr:to>
      <xdr:col>2</xdr:col>
      <xdr:colOff>533159</xdr:colOff>
      <xdr:row>4</xdr:row>
      <xdr:rowOff>80434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E3E1A06-39B9-441F-BACE-C8D601EC4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67" y="105834"/>
          <a:ext cx="2928167" cy="622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42333</xdr:rowOff>
    </xdr:from>
    <xdr:to>
      <xdr:col>2</xdr:col>
      <xdr:colOff>310909</xdr:colOff>
      <xdr:row>4</xdr:row>
      <xdr:rowOff>16933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187B5BA-9CFD-497F-99AD-2D4471E5F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7" y="42333"/>
          <a:ext cx="2922875" cy="622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.%20SEDE%20SOCIAL%20DA%20C&#194;MERA%20PJ\MEDI&#199;&#213;ES\BM04.xlsx" TargetMode="External"/><Relationship Id="rId1" Type="http://schemas.openxmlformats.org/officeDocument/2006/relationships/externalLinkPath" Target="BM0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bkp\meus%20documentos_backup_hd_desktop\3.%20SEDE%20SOCIAL%20DA%20C&#194;MERA%20PJ\MEDI&#199;&#213;ES\BM%2001.xlsx" TargetMode="External"/><Relationship Id="rId1" Type="http://schemas.openxmlformats.org/officeDocument/2006/relationships/externalLinkPath" Target="BM%2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DIÇÃO"/>
      <sheetName val="RESUMO MEM."/>
      <sheetName val="memória de cálculo"/>
      <sheetName val="Planilha1"/>
    </sheetNames>
    <sheetDataSet>
      <sheetData sheetId="0">
        <row r="22">
          <cell r="D22">
            <v>382.7</v>
          </cell>
        </row>
        <row r="41">
          <cell r="D41">
            <v>697.39</v>
          </cell>
        </row>
        <row r="46">
          <cell r="D46">
            <v>446.36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DIÇÃO"/>
      <sheetName val="RESUMO MEM."/>
      <sheetName val="memória de cálculo"/>
      <sheetName val="Mapa de Cubação"/>
    </sheetNames>
    <sheetDataSet>
      <sheetData sheetId="0">
        <row r="19">
          <cell r="D19">
            <v>5481.14</v>
          </cell>
        </row>
        <row r="20">
          <cell r="D20">
            <v>1068.82</v>
          </cell>
        </row>
        <row r="21">
          <cell r="D21">
            <v>32064.67</v>
          </cell>
        </row>
      </sheetData>
      <sheetData sheetId="1"/>
      <sheetData sheetId="2">
        <row r="15">
          <cell r="F15">
            <v>5481.14</v>
          </cell>
        </row>
        <row r="20">
          <cell r="F20">
            <v>1068.8223</v>
          </cell>
        </row>
        <row r="24">
          <cell r="F24">
            <v>32064.666000000001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1"/>
  <sheetViews>
    <sheetView showGridLines="0" tabSelected="1" showWhiteSpace="0" view="pageBreakPreview" topLeftCell="A268" zoomScale="68" zoomScaleNormal="100" zoomScaleSheetLayoutView="68" workbookViewId="0">
      <selection activeCell="N370" sqref="N370"/>
    </sheetView>
  </sheetViews>
  <sheetFormatPr defaultColWidth="8.875" defaultRowHeight="14.25" x14ac:dyDescent="0.2"/>
  <cols>
    <col min="1" max="1" width="10" style="8" bestFit="1" customWidth="1"/>
    <col min="2" max="2" width="10" style="2" hidden="1" customWidth="1"/>
    <col min="3" max="3" width="15" style="8" hidden="1" customWidth="1"/>
    <col min="4" max="4" width="64.5" style="2" customWidth="1"/>
    <col min="5" max="5" width="7.875" style="2" customWidth="1"/>
    <col min="6" max="6" width="13" style="2" bestFit="1" customWidth="1"/>
    <col min="7" max="7" width="14.75" style="2" customWidth="1"/>
    <col min="8" max="8" width="13.875" style="20" bestFit="1" customWidth="1"/>
    <col min="9" max="9" width="11" style="2" customWidth="1"/>
    <col min="10" max="10" width="16.875" style="2" customWidth="1"/>
    <col min="11" max="11" width="16.125" style="2" customWidth="1"/>
    <col min="12" max="12" width="15.625" style="21" customWidth="1"/>
    <col min="13" max="13" width="16.5" style="22" customWidth="1"/>
    <col min="14" max="14" width="15.625" style="21" customWidth="1"/>
    <col min="15" max="15" width="19.625" style="21" customWidth="1"/>
    <col min="16" max="16" width="12.125" style="62" customWidth="1"/>
    <col min="17" max="17" width="14.125" style="62" customWidth="1"/>
    <col min="18" max="16384" width="8.875" style="2"/>
  </cols>
  <sheetData>
    <row r="1" spans="1:19" ht="15" x14ac:dyDescent="0.2">
      <c r="A1" s="7"/>
      <c r="B1" s="12"/>
      <c r="C1" s="7"/>
      <c r="D1" s="12"/>
      <c r="E1" s="11"/>
      <c r="G1" s="5"/>
      <c r="I1" s="5"/>
      <c r="J1" s="5"/>
      <c r="K1" s="12"/>
    </row>
    <row r="2" spans="1:19" ht="89.25" customHeight="1" x14ac:dyDescent="0.2">
      <c r="A2" s="16"/>
      <c r="B2" s="16"/>
      <c r="C2" s="16"/>
      <c r="D2" s="1"/>
      <c r="E2" s="18"/>
      <c r="F2" s="18"/>
      <c r="G2" s="18"/>
      <c r="I2" s="18"/>
      <c r="J2" s="18"/>
      <c r="K2" s="13"/>
    </row>
    <row r="3" spans="1:19" ht="24.75" customHeight="1" x14ac:dyDescent="0.2">
      <c r="A3" s="324" t="s">
        <v>965</v>
      </c>
      <c r="B3" s="325"/>
      <c r="C3" s="325"/>
      <c r="D3" s="325"/>
      <c r="E3" s="326"/>
      <c r="F3" s="54" t="s">
        <v>966</v>
      </c>
      <c r="G3" s="55"/>
      <c r="H3" s="55"/>
      <c r="I3" s="75"/>
      <c r="J3" s="74"/>
      <c r="K3" s="74">
        <f>G367</f>
        <v>2890000</v>
      </c>
      <c r="L3" s="55"/>
      <c r="M3" s="55"/>
      <c r="N3" s="55"/>
      <c r="O3" s="56"/>
      <c r="S3" s="52">
        <v>0.81789999999999996</v>
      </c>
    </row>
    <row r="4" spans="1:19" ht="24.75" customHeight="1" x14ac:dyDescent="0.2">
      <c r="A4" s="327" t="s">
        <v>967</v>
      </c>
      <c r="B4" s="328"/>
      <c r="C4" s="328"/>
      <c r="D4" s="328"/>
      <c r="E4" s="329"/>
      <c r="F4" s="57" t="s">
        <v>968</v>
      </c>
      <c r="G4" s="58"/>
      <c r="H4" s="58"/>
      <c r="I4" s="58"/>
      <c r="J4" s="58"/>
      <c r="K4" s="59">
        <f>M367</f>
        <v>1170365.9814800001</v>
      </c>
      <c r="L4" s="58"/>
      <c r="M4" s="58"/>
      <c r="N4" s="58"/>
      <c r="O4" s="60"/>
    </row>
    <row r="5" spans="1:19" ht="24.75" customHeight="1" x14ac:dyDescent="0.2">
      <c r="A5" s="327" t="s">
        <v>969</v>
      </c>
      <c r="B5" s="328"/>
      <c r="C5" s="328"/>
      <c r="D5" s="328"/>
      <c r="E5" s="329"/>
      <c r="F5" s="57" t="s">
        <v>970</v>
      </c>
      <c r="G5" s="58"/>
      <c r="H5" s="58"/>
      <c r="I5" s="58"/>
      <c r="J5" s="58"/>
      <c r="K5" s="61">
        <f>N367</f>
        <v>351409.63587699994</v>
      </c>
      <c r="L5" s="58"/>
      <c r="M5" s="58"/>
      <c r="N5" s="58"/>
      <c r="O5" s="60"/>
    </row>
    <row r="6" spans="1:19" ht="24.75" customHeight="1" x14ac:dyDescent="0.2">
      <c r="A6" s="327" t="s">
        <v>971</v>
      </c>
      <c r="B6" s="328"/>
      <c r="C6" s="328"/>
      <c r="D6" s="328"/>
      <c r="E6" s="329"/>
      <c r="F6" s="57" t="s">
        <v>972</v>
      </c>
      <c r="G6" s="58"/>
      <c r="H6" s="58"/>
      <c r="I6" s="58"/>
      <c r="J6" s="58"/>
      <c r="K6" s="59">
        <f>SUM(K4:K5)</f>
        <v>1521775.617357</v>
      </c>
      <c r="L6" s="58"/>
      <c r="M6" s="58"/>
      <c r="N6" s="58"/>
      <c r="O6" s="60"/>
    </row>
    <row r="7" spans="1:19" ht="24.75" customHeight="1" x14ac:dyDescent="0.2">
      <c r="A7" s="330" t="s">
        <v>973</v>
      </c>
      <c r="B7" s="331"/>
      <c r="C7" s="331"/>
      <c r="D7" s="331"/>
      <c r="E7" s="332"/>
      <c r="F7" s="57" t="s">
        <v>974</v>
      </c>
      <c r="G7" s="58"/>
      <c r="H7" s="58"/>
      <c r="I7" s="58"/>
      <c r="J7" s="58"/>
      <c r="K7" s="59">
        <f>K3-K6</f>
        <v>1368224.382643</v>
      </c>
      <c r="L7" s="58"/>
      <c r="M7" s="58"/>
      <c r="N7" s="58"/>
      <c r="O7" s="60"/>
    </row>
    <row r="8" spans="1:19" ht="24.75" customHeight="1" x14ac:dyDescent="0.2">
      <c r="A8" s="333" t="s">
        <v>987</v>
      </c>
      <c r="B8" s="334"/>
      <c r="C8" s="334"/>
      <c r="D8" s="334"/>
      <c r="E8" s="335"/>
      <c r="F8" s="316" t="s">
        <v>986</v>
      </c>
      <c r="G8" s="317"/>
      <c r="H8" s="317"/>
      <c r="I8" s="317"/>
      <c r="J8" s="317"/>
      <c r="K8" s="317"/>
      <c r="L8" s="317"/>
      <c r="M8" s="317"/>
      <c r="N8" s="317"/>
      <c r="O8" s="317"/>
    </row>
    <row r="9" spans="1:19" s="72" customFormat="1" ht="30" customHeight="1" x14ac:dyDescent="0.2">
      <c r="A9" s="318" t="s">
        <v>975</v>
      </c>
      <c r="B9" s="318"/>
      <c r="C9" s="318"/>
      <c r="D9" s="318"/>
      <c r="E9" s="318"/>
      <c r="F9" s="318"/>
      <c r="G9" s="318"/>
      <c r="H9" s="318"/>
      <c r="I9" s="318"/>
      <c r="J9" s="318"/>
      <c r="K9" s="318"/>
      <c r="L9" s="318"/>
      <c r="M9" s="318"/>
      <c r="N9" s="318"/>
      <c r="O9" s="318"/>
      <c r="P9" s="76"/>
      <c r="Q9" s="76"/>
    </row>
    <row r="10" spans="1:19" ht="19.350000000000001" customHeight="1" x14ac:dyDescent="0.2">
      <c r="A10" s="53"/>
      <c r="B10" s="53"/>
      <c r="C10" s="53"/>
      <c r="D10" s="53"/>
      <c r="E10" s="53"/>
      <c r="F10" s="53"/>
      <c r="G10" s="53"/>
      <c r="I10" s="53"/>
      <c r="J10" s="53"/>
      <c r="K10" s="53"/>
    </row>
    <row r="11" spans="1:19" customFormat="1" ht="30" customHeight="1" x14ac:dyDescent="0.2">
      <c r="A11" s="77" t="s">
        <v>0</v>
      </c>
      <c r="B11" s="77" t="s">
        <v>903</v>
      </c>
      <c r="C11" s="77" t="s">
        <v>904</v>
      </c>
      <c r="D11" s="78" t="s">
        <v>905</v>
      </c>
      <c r="E11" s="336" t="s">
        <v>976</v>
      </c>
      <c r="F11" s="336"/>
      <c r="G11" s="336"/>
      <c r="H11" s="336"/>
      <c r="I11" s="336"/>
      <c r="J11" s="320" t="s">
        <v>981</v>
      </c>
      <c r="K11" s="321"/>
      <c r="L11" s="322"/>
      <c r="M11" s="336" t="s">
        <v>984</v>
      </c>
      <c r="N11" s="336"/>
      <c r="O11" s="336"/>
      <c r="P11" s="323"/>
      <c r="Q11" s="323"/>
    </row>
    <row r="12" spans="1:19" ht="45" customHeight="1" x14ac:dyDescent="0.2">
      <c r="A12" s="79"/>
      <c r="B12" s="79"/>
      <c r="C12" s="79"/>
      <c r="D12" s="80"/>
      <c r="E12" s="81" t="s">
        <v>901</v>
      </c>
      <c r="F12" s="82" t="s">
        <v>979</v>
      </c>
      <c r="G12" s="82" t="s">
        <v>978</v>
      </c>
      <c r="H12" s="82" t="s">
        <v>977</v>
      </c>
      <c r="I12" s="83" t="s">
        <v>902</v>
      </c>
      <c r="J12" s="82" t="s">
        <v>980</v>
      </c>
      <c r="K12" s="82" t="s">
        <v>982</v>
      </c>
      <c r="L12" s="82" t="s">
        <v>983</v>
      </c>
      <c r="M12" s="82" t="s">
        <v>980</v>
      </c>
      <c r="N12" s="82" t="s">
        <v>982</v>
      </c>
      <c r="O12" s="82" t="s">
        <v>983</v>
      </c>
      <c r="P12" s="63"/>
      <c r="Q12" s="64" t="s">
        <v>902</v>
      </c>
    </row>
    <row r="13" spans="1:19" customFormat="1" ht="24" customHeight="1" x14ac:dyDescent="0.2">
      <c r="A13" s="84" t="s">
        <v>1</v>
      </c>
      <c r="B13" s="85"/>
      <c r="C13" s="84"/>
      <c r="D13" s="85" t="s">
        <v>2</v>
      </c>
      <c r="E13" s="84"/>
      <c r="F13" s="86">
        <v>1</v>
      </c>
      <c r="G13" s="87"/>
      <c r="H13" s="88">
        <f>I13</f>
        <v>409822.31</v>
      </c>
      <c r="I13" s="88">
        <f>SUM(I14:I15)</f>
        <v>409822.31</v>
      </c>
      <c r="J13" s="88"/>
      <c r="K13" s="89"/>
      <c r="L13" s="90"/>
      <c r="M13" s="146">
        <f>SUM(M14:M15)</f>
        <v>188145.3187</v>
      </c>
      <c r="N13" s="146">
        <f>SUM(N14:N15)</f>
        <v>51195.61</v>
      </c>
      <c r="O13" s="146">
        <f>SUM(O14:O15)</f>
        <v>239340.92869999999</v>
      </c>
      <c r="P13" s="65"/>
      <c r="Q13" s="66"/>
    </row>
    <row r="14" spans="1:19" ht="24" customHeight="1" x14ac:dyDescent="0.2">
      <c r="A14" s="40" t="s">
        <v>4</v>
      </c>
      <c r="B14" s="41" t="s">
        <v>829</v>
      </c>
      <c r="C14" s="40" t="s">
        <v>828</v>
      </c>
      <c r="D14" s="42" t="s">
        <v>5</v>
      </c>
      <c r="E14" s="43" t="s">
        <v>6</v>
      </c>
      <c r="F14" s="45">
        <v>8</v>
      </c>
      <c r="G14" s="44">
        <f>Q14*$S$3</f>
        <v>41410.342431999998</v>
      </c>
      <c r="H14" s="44">
        <f>ROUND(G14*1.2363,2)</f>
        <v>51195.61</v>
      </c>
      <c r="I14" s="44">
        <f>ROUND(F14*H14,2)</f>
        <v>409564.88</v>
      </c>
      <c r="J14" s="44">
        <v>3.67</v>
      </c>
      <c r="K14" s="108">
        <v>1</v>
      </c>
      <c r="L14" s="109">
        <f>J14+K14</f>
        <v>4.67</v>
      </c>
      <c r="M14" s="110">
        <f>J14*H14</f>
        <v>187887.88870000001</v>
      </c>
      <c r="N14" s="113">
        <f>K14*H14</f>
        <v>51195.61</v>
      </c>
      <c r="O14" s="114">
        <f>M14+N14</f>
        <v>239083.4987</v>
      </c>
      <c r="Q14" s="67">
        <v>50630.080000000002</v>
      </c>
    </row>
    <row r="15" spans="1:19" ht="24" customHeight="1" x14ac:dyDescent="0.2">
      <c r="A15" s="46" t="s">
        <v>7</v>
      </c>
      <c r="B15" s="41" t="s">
        <v>830</v>
      </c>
      <c r="C15" s="40" t="s">
        <v>828</v>
      </c>
      <c r="D15" s="47" t="s">
        <v>8</v>
      </c>
      <c r="E15" s="48" t="s">
        <v>6</v>
      </c>
      <c r="F15" s="49">
        <v>1</v>
      </c>
      <c r="G15" s="44">
        <f>Q15*$S$3</f>
        <v>208.229161</v>
      </c>
      <c r="H15" s="44">
        <f>ROUND(G15*1.2363,2)</f>
        <v>257.43</v>
      </c>
      <c r="I15" s="44">
        <f>ROUND(F15*H15,2)</f>
        <v>257.43</v>
      </c>
      <c r="J15" s="44">
        <v>1</v>
      </c>
      <c r="K15" s="108">
        <v>0</v>
      </c>
      <c r="L15" s="109">
        <f t="shared" ref="L15:L50" si="0">J15+K15</f>
        <v>1</v>
      </c>
      <c r="M15" s="110">
        <f>J15*H15</f>
        <v>257.43</v>
      </c>
      <c r="N15" s="113">
        <f>K15*H15</f>
        <v>0</v>
      </c>
      <c r="O15" s="114">
        <f>M15+N15</f>
        <v>257.43</v>
      </c>
      <c r="Q15" s="67">
        <v>254.59</v>
      </c>
    </row>
    <row r="16" spans="1:19" ht="24" customHeight="1" x14ac:dyDescent="0.2">
      <c r="A16" s="91" t="s">
        <v>9</v>
      </c>
      <c r="B16" s="92"/>
      <c r="C16" s="91"/>
      <c r="D16" s="92" t="s">
        <v>10</v>
      </c>
      <c r="E16" s="93"/>
      <c r="F16" s="94"/>
      <c r="G16" s="94" t="s">
        <v>3</v>
      </c>
      <c r="H16" s="95">
        <f>I16</f>
        <v>185681.03999999998</v>
      </c>
      <c r="I16" s="95">
        <f>SUM(I17:I29)</f>
        <v>185681.03999999998</v>
      </c>
      <c r="J16" s="95"/>
      <c r="K16" s="96"/>
      <c r="L16" s="112"/>
      <c r="M16" s="120">
        <f>SUM(M17:M29)</f>
        <v>167007.67310000001</v>
      </c>
      <c r="N16" s="120">
        <f>SUM(N17:N29)</f>
        <v>1617.87</v>
      </c>
      <c r="O16" s="120">
        <f t="shared" ref="O16" si="1">SUM(O17:O29)</f>
        <v>168625.54310000001</v>
      </c>
      <c r="Q16" s="68" t="s">
        <v>3</v>
      </c>
    </row>
    <row r="17" spans="1:17" ht="39" customHeight="1" x14ac:dyDescent="0.2">
      <c r="A17" s="40" t="s">
        <v>11</v>
      </c>
      <c r="B17" s="40" t="s">
        <v>833</v>
      </c>
      <c r="C17" s="40" t="s">
        <v>834</v>
      </c>
      <c r="D17" s="42" t="s">
        <v>12</v>
      </c>
      <c r="E17" s="43" t="s">
        <v>13</v>
      </c>
      <c r="F17" s="45">
        <v>16</v>
      </c>
      <c r="G17" s="44">
        <f>Q17*$S$3</f>
        <v>377.25637499999999</v>
      </c>
      <c r="H17" s="44">
        <f t="shared" ref="H17:H29" si="2">ROUND(G17*1.2363,2)</f>
        <v>466.4</v>
      </c>
      <c r="I17" s="44">
        <f t="shared" ref="I17:I29" si="3">ROUND(F17*H17,2)</f>
        <v>7462.4</v>
      </c>
      <c r="J17" s="115">
        <v>16</v>
      </c>
      <c r="K17" s="116">
        <v>0</v>
      </c>
      <c r="L17" s="117">
        <f t="shared" ref="L17:L29" si="4">J17+K17</f>
        <v>16</v>
      </c>
      <c r="M17" s="116">
        <f>L17*H17</f>
        <v>7462.4</v>
      </c>
      <c r="N17" s="116">
        <f t="shared" ref="N17:N29" si="5">K17*H17</f>
        <v>0</v>
      </c>
      <c r="O17" s="118">
        <f t="shared" ref="O17:O29" si="6">N17+M17</f>
        <v>7462.4</v>
      </c>
      <c r="Q17" s="67">
        <v>461.25</v>
      </c>
    </row>
    <row r="18" spans="1:17" ht="26.1" customHeight="1" x14ac:dyDescent="0.2">
      <c r="A18" s="40" t="s">
        <v>14</v>
      </c>
      <c r="B18" s="40" t="s">
        <v>835</v>
      </c>
      <c r="C18" s="40" t="s">
        <v>836</v>
      </c>
      <c r="D18" s="42" t="s">
        <v>15</v>
      </c>
      <c r="E18" s="43" t="s">
        <v>16</v>
      </c>
      <c r="F18" s="45">
        <v>8</v>
      </c>
      <c r="G18" s="44">
        <f>Q18*$S$3</f>
        <v>1308.6399999999999</v>
      </c>
      <c r="H18" s="44">
        <f t="shared" si="2"/>
        <v>1617.87</v>
      </c>
      <c r="I18" s="44">
        <f t="shared" si="3"/>
        <v>12942.96</v>
      </c>
      <c r="J18" s="115">
        <v>3.67</v>
      </c>
      <c r="K18" s="116">
        <v>1</v>
      </c>
      <c r="L18" s="117">
        <f t="shared" si="4"/>
        <v>4.67</v>
      </c>
      <c r="M18" s="116">
        <f>J18*H18</f>
        <v>5937.5828999999994</v>
      </c>
      <c r="N18" s="116">
        <f t="shared" si="5"/>
        <v>1617.87</v>
      </c>
      <c r="O18" s="118">
        <f t="shared" si="6"/>
        <v>7555.4528999999993</v>
      </c>
      <c r="Q18" s="67">
        <v>1600</v>
      </c>
    </row>
    <row r="19" spans="1:17" ht="39" customHeight="1" x14ac:dyDescent="0.2">
      <c r="A19" s="40" t="s">
        <v>17</v>
      </c>
      <c r="B19" s="40" t="s">
        <v>837</v>
      </c>
      <c r="C19" s="40" t="s">
        <v>836</v>
      </c>
      <c r="D19" s="42" t="s">
        <v>18</v>
      </c>
      <c r="E19" s="43" t="s">
        <v>19</v>
      </c>
      <c r="F19" s="45">
        <v>1</v>
      </c>
      <c r="G19" s="44">
        <v>14163.839</v>
      </c>
      <c r="H19" s="44">
        <f t="shared" si="2"/>
        <v>17510.75</v>
      </c>
      <c r="I19" s="44">
        <f t="shared" si="3"/>
        <v>17510.75</v>
      </c>
      <c r="J19" s="115">
        <v>1</v>
      </c>
      <c r="K19" s="116">
        <v>0</v>
      </c>
      <c r="L19" s="117">
        <f t="shared" si="4"/>
        <v>1</v>
      </c>
      <c r="M19" s="116">
        <f t="shared" ref="M19:M29" si="7">J19*H19</f>
        <v>17510.75</v>
      </c>
      <c r="N19" s="116">
        <f t="shared" si="5"/>
        <v>0</v>
      </c>
      <c r="O19" s="118">
        <f t="shared" si="6"/>
        <v>17510.75</v>
      </c>
      <c r="Q19" s="67">
        <v>17818.09</v>
      </c>
    </row>
    <row r="20" spans="1:17" ht="26.1" customHeight="1" x14ac:dyDescent="0.2">
      <c r="A20" s="40" t="s">
        <v>20</v>
      </c>
      <c r="B20" s="40" t="s">
        <v>838</v>
      </c>
      <c r="C20" s="40" t="s">
        <v>836</v>
      </c>
      <c r="D20" s="42" t="s">
        <v>21</v>
      </c>
      <c r="E20" s="43" t="s">
        <v>19</v>
      </c>
      <c r="F20" s="45">
        <v>1</v>
      </c>
      <c r="G20" s="44">
        <f t="shared" ref="G20:G29" si="8">Q20*$S$3</f>
        <v>15014.525639</v>
      </c>
      <c r="H20" s="44">
        <f t="shared" si="2"/>
        <v>18562.46</v>
      </c>
      <c r="I20" s="44">
        <f t="shared" si="3"/>
        <v>18562.46</v>
      </c>
      <c r="J20" s="115">
        <v>1</v>
      </c>
      <c r="K20" s="116">
        <v>0</v>
      </c>
      <c r="L20" s="117">
        <f t="shared" si="4"/>
        <v>1</v>
      </c>
      <c r="M20" s="116">
        <f t="shared" si="7"/>
        <v>18562.46</v>
      </c>
      <c r="N20" s="116">
        <f t="shared" si="5"/>
        <v>0</v>
      </c>
      <c r="O20" s="118">
        <f t="shared" si="6"/>
        <v>18562.46</v>
      </c>
      <c r="Q20" s="67">
        <v>18357.41</v>
      </c>
    </row>
    <row r="21" spans="1:17" ht="39" customHeight="1" x14ac:dyDescent="0.2">
      <c r="A21" s="40" t="s">
        <v>22</v>
      </c>
      <c r="B21" s="40" t="s">
        <v>839</v>
      </c>
      <c r="C21" s="40" t="s">
        <v>836</v>
      </c>
      <c r="D21" s="42" t="s">
        <v>23</v>
      </c>
      <c r="E21" s="43" t="s">
        <v>19</v>
      </c>
      <c r="F21" s="45">
        <v>1</v>
      </c>
      <c r="G21" s="44">
        <f t="shared" si="8"/>
        <v>10157.810901999999</v>
      </c>
      <c r="H21" s="44">
        <f t="shared" si="2"/>
        <v>12558.1</v>
      </c>
      <c r="I21" s="44">
        <f t="shared" si="3"/>
        <v>12558.1</v>
      </c>
      <c r="J21" s="115">
        <v>1</v>
      </c>
      <c r="K21" s="116">
        <v>0</v>
      </c>
      <c r="L21" s="117">
        <f t="shared" si="4"/>
        <v>1</v>
      </c>
      <c r="M21" s="116">
        <f t="shared" si="7"/>
        <v>12558.1</v>
      </c>
      <c r="N21" s="116">
        <f t="shared" si="5"/>
        <v>0</v>
      </c>
      <c r="O21" s="118">
        <f t="shared" si="6"/>
        <v>12558.1</v>
      </c>
      <c r="Q21" s="67">
        <v>12419.38</v>
      </c>
    </row>
    <row r="22" spans="1:17" ht="39" customHeight="1" x14ac:dyDescent="0.2">
      <c r="A22" s="40" t="s">
        <v>24</v>
      </c>
      <c r="B22" s="40" t="s">
        <v>840</v>
      </c>
      <c r="C22" s="40" t="s">
        <v>834</v>
      </c>
      <c r="D22" s="42" t="s">
        <v>25</v>
      </c>
      <c r="E22" s="43" t="s">
        <v>26</v>
      </c>
      <c r="F22" s="45">
        <v>275.60000000000002</v>
      </c>
      <c r="G22" s="44">
        <f t="shared" si="8"/>
        <v>48.836808999999995</v>
      </c>
      <c r="H22" s="44">
        <f t="shared" si="2"/>
        <v>60.38</v>
      </c>
      <c r="I22" s="44">
        <f t="shared" si="3"/>
        <v>16640.73</v>
      </c>
      <c r="J22" s="115">
        <v>206.3</v>
      </c>
      <c r="K22" s="116">
        <v>0</v>
      </c>
      <c r="L22" s="117">
        <f t="shared" si="4"/>
        <v>206.3</v>
      </c>
      <c r="M22" s="116">
        <f t="shared" si="7"/>
        <v>12456.394000000002</v>
      </c>
      <c r="N22" s="116">
        <f t="shared" si="5"/>
        <v>0</v>
      </c>
      <c r="O22" s="118">
        <f t="shared" si="6"/>
        <v>12456.394000000002</v>
      </c>
      <c r="Q22" s="67">
        <v>59.71</v>
      </c>
    </row>
    <row r="23" spans="1:17" ht="24" hidden="1" customHeight="1" x14ac:dyDescent="0.2">
      <c r="A23" s="40" t="s">
        <v>27</v>
      </c>
      <c r="B23" s="40" t="s">
        <v>841</v>
      </c>
      <c r="C23" s="40" t="s">
        <v>834</v>
      </c>
      <c r="D23" s="42" t="s">
        <v>28</v>
      </c>
      <c r="E23" s="43" t="s">
        <v>13</v>
      </c>
      <c r="F23" s="45">
        <v>82.22</v>
      </c>
      <c r="G23" s="44">
        <f t="shared" si="8"/>
        <v>73.619179000000003</v>
      </c>
      <c r="H23" s="44">
        <f t="shared" si="2"/>
        <v>91.02</v>
      </c>
      <c r="I23" s="44">
        <f t="shared" si="3"/>
        <v>7483.66</v>
      </c>
      <c r="J23" s="115">
        <v>0</v>
      </c>
      <c r="K23" s="116">
        <v>0</v>
      </c>
      <c r="L23" s="117">
        <f t="shared" si="4"/>
        <v>0</v>
      </c>
      <c r="M23" s="116">
        <f t="shared" si="7"/>
        <v>0</v>
      </c>
      <c r="N23" s="116">
        <f t="shared" si="5"/>
        <v>0</v>
      </c>
      <c r="O23" s="118">
        <f t="shared" si="6"/>
        <v>0</v>
      </c>
      <c r="Q23" s="67">
        <v>90.01</v>
      </c>
    </row>
    <row r="24" spans="1:17" ht="39" customHeight="1" x14ac:dyDescent="0.2">
      <c r="A24" s="40" t="s">
        <v>29</v>
      </c>
      <c r="B24" s="40" t="s">
        <v>842</v>
      </c>
      <c r="C24" s="40" t="s">
        <v>834</v>
      </c>
      <c r="D24" s="42" t="s">
        <v>30</v>
      </c>
      <c r="E24" s="43" t="s">
        <v>13</v>
      </c>
      <c r="F24" s="45">
        <v>5481.14</v>
      </c>
      <c r="G24" s="44">
        <f t="shared" si="8"/>
        <v>0.49891899999999995</v>
      </c>
      <c r="H24" s="44">
        <f t="shared" si="2"/>
        <v>0.62</v>
      </c>
      <c r="I24" s="44">
        <f t="shared" si="3"/>
        <v>3398.31</v>
      </c>
      <c r="J24" s="115">
        <v>5481.14</v>
      </c>
      <c r="K24" s="116">
        <v>0</v>
      </c>
      <c r="L24" s="117">
        <f t="shared" si="4"/>
        <v>5481.14</v>
      </c>
      <c r="M24" s="116">
        <f t="shared" si="7"/>
        <v>3398.3068000000003</v>
      </c>
      <c r="N24" s="116">
        <f t="shared" si="5"/>
        <v>0</v>
      </c>
      <c r="O24" s="118">
        <f t="shared" si="6"/>
        <v>3398.3068000000003</v>
      </c>
      <c r="Q24" s="67">
        <v>0.61</v>
      </c>
    </row>
    <row r="25" spans="1:17" ht="51.95" customHeight="1" x14ac:dyDescent="0.2">
      <c r="A25" s="40" t="s">
        <v>31</v>
      </c>
      <c r="B25" s="40" t="s">
        <v>843</v>
      </c>
      <c r="C25" s="40" t="s">
        <v>834</v>
      </c>
      <c r="D25" s="42" t="s">
        <v>32</v>
      </c>
      <c r="E25" s="43" t="s">
        <v>33</v>
      </c>
      <c r="F25" s="45">
        <v>1068.82</v>
      </c>
      <c r="G25" s="44">
        <f t="shared" si="8"/>
        <v>4.4739129999999996</v>
      </c>
      <c r="H25" s="44">
        <f t="shared" si="2"/>
        <v>5.53</v>
      </c>
      <c r="I25" s="44">
        <f t="shared" si="3"/>
        <v>5910.57</v>
      </c>
      <c r="J25" s="115">
        <v>1068.82</v>
      </c>
      <c r="K25" s="116">
        <v>0</v>
      </c>
      <c r="L25" s="117">
        <f t="shared" si="4"/>
        <v>1068.82</v>
      </c>
      <c r="M25" s="116">
        <f t="shared" si="7"/>
        <v>5910.5745999999999</v>
      </c>
      <c r="N25" s="116">
        <f t="shared" si="5"/>
        <v>0</v>
      </c>
      <c r="O25" s="118">
        <f t="shared" si="6"/>
        <v>5910.5745999999999</v>
      </c>
      <c r="Q25" s="67">
        <v>5.47</v>
      </c>
    </row>
    <row r="26" spans="1:17" ht="39" customHeight="1" x14ac:dyDescent="0.2">
      <c r="A26" s="40" t="s">
        <v>34</v>
      </c>
      <c r="B26" s="40" t="s">
        <v>844</v>
      </c>
      <c r="C26" s="40" t="s">
        <v>834</v>
      </c>
      <c r="D26" s="42" t="s">
        <v>35</v>
      </c>
      <c r="E26" s="43" t="s">
        <v>36</v>
      </c>
      <c r="F26" s="45">
        <v>32064.67</v>
      </c>
      <c r="G26" s="44">
        <f t="shared" si="8"/>
        <v>1.971139</v>
      </c>
      <c r="H26" s="44">
        <f t="shared" si="2"/>
        <v>2.44</v>
      </c>
      <c r="I26" s="44">
        <f t="shared" si="3"/>
        <v>78237.789999999994</v>
      </c>
      <c r="J26" s="115">
        <v>32064.67</v>
      </c>
      <c r="K26" s="116">
        <v>0</v>
      </c>
      <c r="L26" s="117">
        <f t="shared" si="4"/>
        <v>32064.67</v>
      </c>
      <c r="M26" s="116">
        <f t="shared" si="7"/>
        <v>78237.794799999989</v>
      </c>
      <c r="N26" s="116">
        <f t="shared" si="5"/>
        <v>0</v>
      </c>
      <c r="O26" s="118">
        <f t="shared" si="6"/>
        <v>78237.794799999989</v>
      </c>
      <c r="Q26" s="67">
        <v>2.41</v>
      </c>
    </row>
    <row r="27" spans="1:17" ht="51.95" customHeight="1" x14ac:dyDescent="0.2">
      <c r="A27" s="40" t="s">
        <v>37</v>
      </c>
      <c r="B27" s="40" t="s">
        <v>845</v>
      </c>
      <c r="C27" s="40" t="s">
        <v>836</v>
      </c>
      <c r="D27" s="42" t="s">
        <v>38</v>
      </c>
      <c r="E27" s="43" t="s">
        <v>6</v>
      </c>
      <c r="F27" s="45">
        <v>1</v>
      </c>
      <c r="G27" s="44">
        <f t="shared" si="8"/>
        <v>453.30471699999998</v>
      </c>
      <c r="H27" s="44">
        <f t="shared" si="2"/>
        <v>560.41999999999996</v>
      </c>
      <c r="I27" s="44">
        <f t="shared" si="3"/>
        <v>560.41999999999996</v>
      </c>
      <c r="J27" s="115">
        <v>1</v>
      </c>
      <c r="K27" s="116">
        <v>0</v>
      </c>
      <c r="L27" s="117">
        <f t="shared" si="4"/>
        <v>1</v>
      </c>
      <c r="M27" s="116">
        <f t="shared" si="7"/>
        <v>560.41999999999996</v>
      </c>
      <c r="N27" s="116">
        <f t="shared" si="5"/>
        <v>0</v>
      </c>
      <c r="O27" s="118">
        <f t="shared" si="6"/>
        <v>560.41999999999996</v>
      </c>
      <c r="Q27" s="67">
        <v>554.23</v>
      </c>
    </row>
    <row r="28" spans="1:17" ht="51.95" customHeight="1" x14ac:dyDescent="0.2">
      <c r="A28" s="40" t="s">
        <v>39</v>
      </c>
      <c r="B28" s="40" t="s">
        <v>846</v>
      </c>
      <c r="C28" s="40" t="s">
        <v>834</v>
      </c>
      <c r="D28" s="42" t="s">
        <v>40</v>
      </c>
      <c r="E28" s="43" t="s">
        <v>6</v>
      </c>
      <c r="F28" s="45">
        <v>1</v>
      </c>
      <c r="G28" s="44">
        <f t="shared" si="8"/>
        <v>1761.5275879999997</v>
      </c>
      <c r="H28" s="44">
        <f t="shared" si="2"/>
        <v>2177.7800000000002</v>
      </c>
      <c r="I28" s="44">
        <f t="shared" si="3"/>
        <v>2177.7800000000002</v>
      </c>
      <c r="J28" s="115">
        <v>1</v>
      </c>
      <c r="K28" s="116">
        <v>0</v>
      </c>
      <c r="L28" s="117">
        <f t="shared" si="4"/>
        <v>1</v>
      </c>
      <c r="M28" s="116">
        <f t="shared" si="7"/>
        <v>2177.7800000000002</v>
      </c>
      <c r="N28" s="116">
        <f t="shared" si="5"/>
        <v>0</v>
      </c>
      <c r="O28" s="118">
        <f t="shared" si="6"/>
        <v>2177.7800000000002</v>
      </c>
      <c r="Q28" s="67">
        <v>2153.7199999999998</v>
      </c>
    </row>
    <row r="29" spans="1:17" ht="26.1" customHeight="1" x14ac:dyDescent="0.2">
      <c r="A29" s="46" t="s">
        <v>41</v>
      </c>
      <c r="B29" s="40" t="s">
        <v>847</v>
      </c>
      <c r="C29" s="40" t="s">
        <v>834</v>
      </c>
      <c r="D29" s="47" t="s">
        <v>42</v>
      </c>
      <c r="E29" s="48" t="s">
        <v>6</v>
      </c>
      <c r="F29" s="49">
        <v>1</v>
      </c>
      <c r="G29" s="44">
        <f t="shared" si="8"/>
        <v>1807.9025179999999</v>
      </c>
      <c r="H29" s="44">
        <f t="shared" si="2"/>
        <v>2235.11</v>
      </c>
      <c r="I29" s="44">
        <f t="shared" si="3"/>
        <v>2235.11</v>
      </c>
      <c r="J29" s="115">
        <v>1</v>
      </c>
      <c r="K29" s="116">
        <v>0</v>
      </c>
      <c r="L29" s="117">
        <f t="shared" si="4"/>
        <v>1</v>
      </c>
      <c r="M29" s="116">
        <f t="shared" si="7"/>
        <v>2235.11</v>
      </c>
      <c r="N29" s="116">
        <f t="shared" si="5"/>
        <v>0</v>
      </c>
      <c r="O29" s="119">
        <f t="shared" si="6"/>
        <v>2235.11</v>
      </c>
      <c r="Q29" s="67">
        <v>2210.42</v>
      </c>
    </row>
    <row r="30" spans="1:17" ht="24" customHeight="1" x14ac:dyDescent="0.2">
      <c r="A30" s="91" t="s">
        <v>43</v>
      </c>
      <c r="B30" s="92"/>
      <c r="C30" s="91"/>
      <c r="D30" s="92" t="s">
        <v>44</v>
      </c>
      <c r="E30" s="93"/>
      <c r="F30" s="94"/>
      <c r="G30" s="94" t="s">
        <v>3</v>
      </c>
      <c r="H30" s="95">
        <f>I30</f>
        <v>524227.6</v>
      </c>
      <c r="I30" s="95">
        <f>I31</f>
        <v>524227.6</v>
      </c>
      <c r="J30" s="95"/>
      <c r="K30" s="111"/>
      <c r="L30" s="112"/>
      <c r="M30" s="121">
        <f>M31</f>
        <v>458567.72320000001</v>
      </c>
      <c r="N30" s="121">
        <f t="shared" ref="N30:O30" si="9">N31</f>
        <v>65659.877200000003</v>
      </c>
      <c r="O30" s="121">
        <f t="shared" si="9"/>
        <v>524227.6004</v>
      </c>
      <c r="Q30" s="68" t="s">
        <v>3</v>
      </c>
    </row>
    <row r="31" spans="1:17" ht="24" customHeight="1" x14ac:dyDescent="0.2">
      <c r="A31" s="91" t="s">
        <v>45</v>
      </c>
      <c r="B31" s="92"/>
      <c r="C31" s="91"/>
      <c r="D31" s="92" t="s">
        <v>46</v>
      </c>
      <c r="E31" s="93"/>
      <c r="F31" s="94"/>
      <c r="G31" s="94" t="s">
        <v>3</v>
      </c>
      <c r="H31" s="95">
        <f>I31</f>
        <v>524227.6</v>
      </c>
      <c r="I31" s="95">
        <f>SUM(I32:I34)</f>
        <v>524227.6</v>
      </c>
      <c r="J31" s="95"/>
      <c r="K31" s="111"/>
      <c r="L31" s="112"/>
      <c r="M31" s="121">
        <f>SUM(M32:M34)</f>
        <v>458567.72320000001</v>
      </c>
      <c r="N31" s="121">
        <f>SUM(N32:N34)</f>
        <v>65659.877200000003</v>
      </c>
      <c r="O31" s="121">
        <f t="shared" ref="O31" si="10">SUM(O32:O34)</f>
        <v>524227.6004</v>
      </c>
      <c r="Q31" s="68" t="s">
        <v>3</v>
      </c>
    </row>
    <row r="32" spans="1:17" ht="39" customHeight="1" x14ac:dyDescent="0.2">
      <c r="A32" s="40" t="s">
        <v>47</v>
      </c>
      <c r="B32" s="40" t="s">
        <v>848</v>
      </c>
      <c r="C32" s="40" t="s">
        <v>834</v>
      </c>
      <c r="D32" s="42" t="s">
        <v>48</v>
      </c>
      <c r="E32" s="43" t="s">
        <v>49</v>
      </c>
      <c r="F32" s="45">
        <v>7185.8</v>
      </c>
      <c r="G32" s="44">
        <f>Q32*$S$3</f>
        <v>11.818655</v>
      </c>
      <c r="H32" s="44">
        <f t="shared" ref="H32:H47" si="11">ROUND(G32*1.2363,2)</f>
        <v>14.61</v>
      </c>
      <c r="I32" s="44">
        <f>ROUND(F32*H32,2)</f>
        <v>104984.54</v>
      </c>
      <c r="J32" s="115">
        <v>7185.8</v>
      </c>
      <c r="K32" s="116">
        <v>0</v>
      </c>
      <c r="L32" s="117">
        <f t="shared" si="0"/>
        <v>7185.8</v>
      </c>
      <c r="M32" s="116">
        <f t="shared" ref="M32:M34" si="12">J32*H32</f>
        <v>104984.538</v>
      </c>
      <c r="N32" s="116">
        <f>K32*H32</f>
        <v>0</v>
      </c>
      <c r="O32" s="118">
        <f t="shared" ref="O32:O34" si="13">N32+M32</f>
        <v>104984.538</v>
      </c>
      <c r="Q32" s="67">
        <v>14.45</v>
      </c>
    </row>
    <row r="33" spans="1:17" ht="65.099999999999994" customHeight="1" x14ac:dyDescent="0.2">
      <c r="A33" s="40" t="s">
        <v>50</v>
      </c>
      <c r="B33" s="40" t="s">
        <v>849</v>
      </c>
      <c r="C33" s="40" t="s">
        <v>834</v>
      </c>
      <c r="D33" s="42" t="s">
        <v>51</v>
      </c>
      <c r="E33" s="43" t="s">
        <v>49</v>
      </c>
      <c r="F33" s="45">
        <v>884.08</v>
      </c>
      <c r="G33" s="44">
        <f>Q33*$S$3</f>
        <v>24.095334000000001</v>
      </c>
      <c r="H33" s="44">
        <f t="shared" si="11"/>
        <v>29.79</v>
      </c>
      <c r="I33" s="44">
        <f>ROUND(F33*H33,2)</f>
        <v>26336.74</v>
      </c>
      <c r="J33" s="115">
        <v>151</v>
      </c>
      <c r="K33" s="116">
        <v>733.08</v>
      </c>
      <c r="L33" s="117">
        <f t="shared" si="0"/>
        <v>884.08</v>
      </c>
      <c r="M33" s="116">
        <f t="shared" si="12"/>
        <v>4498.29</v>
      </c>
      <c r="N33" s="116">
        <f>K33*H33</f>
        <v>21838.4532</v>
      </c>
      <c r="O33" s="118">
        <f t="shared" si="13"/>
        <v>26336.743200000001</v>
      </c>
      <c r="Q33" s="67">
        <v>29.46</v>
      </c>
    </row>
    <row r="34" spans="1:17" ht="39" customHeight="1" x14ac:dyDescent="0.2">
      <c r="A34" s="40" t="s">
        <v>52</v>
      </c>
      <c r="B34" s="40" t="s">
        <v>844</v>
      </c>
      <c r="C34" s="40" t="s">
        <v>834</v>
      </c>
      <c r="D34" s="42" t="s">
        <v>35</v>
      </c>
      <c r="E34" s="43" t="s">
        <v>36</v>
      </c>
      <c r="F34" s="45">
        <v>161027.18</v>
      </c>
      <c r="G34" s="44">
        <f>Q34*$S$3</f>
        <v>1.971139</v>
      </c>
      <c r="H34" s="44">
        <f t="shared" si="11"/>
        <v>2.44</v>
      </c>
      <c r="I34" s="44">
        <f>ROUND(F34*H34,2)</f>
        <v>392906.32</v>
      </c>
      <c r="J34" s="115">
        <v>143067.58000000002</v>
      </c>
      <c r="K34" s="116">
        <v>17959.599999999999</v>
      </c>
      <c r="L34" s="117">
        <f t="shared" si="0"/>
        <v>161027.18000000002</v>
      </c>
      <c r="M34" s="116">
        <f t="shared" si="12"/>
        <v>349084.89520000003</v>
      </c>
      <c r="N34" s="116">
        <f>K34*H34</f>
        <v>43821.423999999999</v>
      </c>
      <c r="O34" s="118">
        <f t="shared" si="13"/>
        <v>392906.31920000003</v>
      </c>
      <c r="Q34" s="67">
        <v>2.41</v>
      </c>
    </row>
    <row r="35" spans="1:17" ht="24" customHeight="1" x14ac:dyDescent="0.2">
      <c r="A35" s="91" t="s">
        <v>53</v>
      </c>
      <c r="B35" s="92"/>
      <c r="C35" s="91"/>
      <c r="D35" s="92" t="s">
        <v>54</v>
      </c>
      <c r="E35" s="93"/>
      <c r="F35" s="94"/>
      <c r="G35" s="94" t="s">
        <v>3</v>
      </c>
      <c r="H35" s="95">
        <f>I35</f>
        <v>396216.59</v>
      </c>
      <c r="I35" s="95">
        <f>SUM(I36:I50)</f>
        <v>396216.59</v>
      </c>
      <c r="J35" s="95"/>
      <c r="K35" s="111"/>
      <c r="L35" s="112"/>
      <c r="M35" s="121">
        <f>SUM(M36:M50)</f>
        <v>241164.2929</v>
      </c>
      <c r="N35" s="121">
        <f>SUM(N36:N50)</f>
        <v>13062.1752</v>
      </c>
      <c r="O35" s="121">
        <f t="shared" ref="O35" si="14">SUM(O36:O50)</f>
        <v>254226.4681</v>
      </c>
      <c r="Q35" s="68" t="s">
        <v>3</v>
      </c>
    </row>
    <row r="36" spans="1:17" ht="51.95" hidden="1" customHeight="1" x14ac:dyDescent="0.2">
      <c r="A36" s="40" t="s">
        <v>55</v>
      </c>
      <c r="B36" s="40" t="s">
        <v>850</v>
      </c>
      <c r="C36" s="40" t="s">
        <v>834</v>
      </c>
      <c r="D36" s="42" t="s">
        <v>56</v>
      </c>
      <c r="E36" s="43" t="s">
        <v>13</v>
      </c>
      <c r="F36" s="45">
        <v>1</v>
      </c>
      <c r="G36" s="44">
        <f t="shared" ref="G36:G48" si="15">Q36*$S$3</f>
        <v>42.915212999999994</v>
      </c>
      <c r="H36" s="44">
        <f t="shared" si="11"/>
        <v>53.06</v>
      </c>
      <c r="I36" s="44">
        <f t="shared" ref="I36:I50" si="16">ROUND(F36*H36,2)</f>
        <v>53.06</v>
      </c>
      <c r="J36" s="115">
        <v>0</v>
      </c>
      <c r="K36" s="116">
        <v>0</v>
      </c>
      <c r="L36" s="117">
        <f t="shared" si="0"/>
        <v>0</v>
      </c>
      <c r="M36" s="116">
        <f t="shared" ref="M36:M48" si="17">J36*H36</f>
        <v>0</v>
      </c>
      <c r="N36" s="116">
        <f t="shared" ref="N36:N48" si="18">K36*H36</f>
        <v>0</v>
      </c>
      <c r="O36" s="118">
        <f t="shared" ref="O36:O48" si="19">N36+M36</f>
        <v>0</v>
      </c>
      <c r="Q36" s="67">
        <v>52.47</v>
      </c>
    </row>
    <row r="37" spans="1:17" ht="65.099999999999994" hidden="1" customHeight="1" x14ac:dyDescent="0.2">
      <c r="A37" s="40" t="s">
        <v>57</v>
      </c>
      <c r="B37" s="40" t="s">
        <v>851</v>
      </c>
      <c r="C37" s="40" t="s">
        <v>834</v>
      </c>
      <c r="D37" s="42" t="s">
        <v>58</v>
      </c>
      <c r="E37" s="43" t="s">
        <v>13</v>
      </c>
      <c r="F37" s="45">
        <v>1</v>
      </c>
      <c r="G37" s="44">
        <f t="shared" si="15"/>
        <v>75.148651999999998</v>
      </c>
      <c r="H37" s="44">
        <f t="shared" si="11"/>
        <v>92.91</v>
      </c>
      <c r="I37" s="44">
        <f t="shared" si="16"/>
        <v>92.91</v>
      </c>
      <c r="J37" s="115">
        <v>0</v>
      </c>
      <c r="K37" s="116">
        <v>0</v>
      </c>
      <c r="L37" s="117">
        <f t="shared" si="0"/>
        <v>0</v>
      </c>
      <c r="M37" s="116">
        <f t="shared" si="17"/>
        <v>0</v>
      </c>
      <c r="N37" s="116">
        <f t="shared" si="18"/>
        <v>0</v>
      </c>
      <c r="O37" s="118">
        <f t="shared" si="19"/>
        <v>0</v>
      </c>
      <c r="Q37" s="67">
        <v>91.88</v>
      </c>
    </row>
    <row r="38" spans="1:17" ht="39" hidden="1" customHeight="1" x14ac:dyDescent="0.2">
      <c r="A38" s="40" t="s">
        <v>59</v>
      </c>
      <c r="B38" s="40" t="s">
        <v>852</v>
      </c>
      <c r="C38" s="40" t="s">
        <v>834</v>
      </c>
      <c r="D38" s="42" t="s">
        <v>60</v>
      </c>
      <c r="E38" s="43" t="s">
        <v>13</v>
      </c>
      <c r="F38" s="45">
        <v>1</v>
      </c>
      <c r="G38" s="44">
        <f t="shared" si="15"/>
        <v>57.588338999999998</v>
      </c>
      <c r="H38" s="44">
        <f t="shared" si="11"/>
        <v>71.2</v>
      </c>
      <c r="I38" s="44">
        <f t="shared" si="16"/>
        <v>71.2</v>
      </c>
      <c r="J38" s="115">
        <v>0</v>
      </c>
      <c r="K38" s="116">
        <v>0</v>
      </c>
      <c r="L38" s="117">
        <f t="shared" si="0"/>
        <v>0</v>
      </c>
      <c r="M38" s="116">
        <f t="shared" si="17"/>
        <v>0</v>
      </c>
      <c r="N38" s="116">
        <f t="shared" si="18"/>
        <v>0</v>
      </c>
      <c r="O38" s="118">
        <f t="shared" si="19"/>
        <v>0</v>
      </c>
      <c r="Q38" s="67">
        <v>70.41</v>
      </c>
    </row>
    <row r="39" spans="1:17" ht="39" customHeight="1" x14ac:dyDescent="0.2">
      <c r="A39" s="40" t="s">
        <v>61</v>
      </c>
      <c r="B39" s="40" t="s">
        <v>853</v>
      </c>
      <c r="C39" s="40" t="s">
        <v>834</v>
      </c>
      <c r="D39" s="42" t="s">
        <v>62</v>
      </c>
      <c r="E39" s="43" t="s">
        <v>13</v>
      </c>
      <c r="F39" s="45">
        <v>1048.74</v>
      </c>
      <c r="G39" s="44">
        <f t="shared" si="15"/>
        <v>61.538795999999991</v>
      </c>
      <c r="H39" s="44">
        <f t="shared" si="11"/>
        <v>76.08</v>
      </c>
      <c r="I39" s="44">
        <f t="shared" si="16"/>
        <v>79788.14</v>
      </c>
      <c r="J39" s="115">
        <v>777.05</v>
      </c>
      <c r="K39" s="116">
        <v>171.69</v>
      </c>
      <c r="L39" s="117">
        <f t="shared" si="0"/>
        <v>948.74</v>
      </c>
      <c r="M39" s="116">
        <f t="shared" si="17"/>
        <v>59117.963999999993</v>
      </c>
      <c r="N39" s="116">
        <f>K39*H39</f>
        <v>13062.1752</v>
      </c>
      <c r="O39" s="118">
        <f t="shared" si="19"/>
        <v>72180.139199999991</v>
      </c>
      <c r="Q39" s="67">
        <v>75.239999999999995</v>
      </c>
    </row>
    <row r="40" spans="1:17" ht="51.95" customHeight="1" x14ac:dyDescent="0.2">
      <c r="A40" s="40" t="s">
        <v>63</v>
      </c>
      <c r="B40" s="40" t="s">
        <v>854</v>
      </c>
      <c r="C40" s="40" t="s">
        <v>834</v>
      </c>
      <c r="D40" s="42" t="s">
        <v>64</v>
      </c>
      <c r="E40" s="43" t="s">
        <v>13</v>
      </c>
      <c r="F40" s="45">
        <v>332</v>
      </c>
      <c r="G40" s="44">
        <f t="shared" si="15"/>
        <v>61.980461999999996</v>
      </c>
      <c r="H40" s="44">
        <f t="shared" si="11"/>
        <v>76.63</v>
      </c>
      <c r="I40" s="44">
        <f t="shared" si="16"/>
        <v>25441.16</v>
      </c>
      <c r="J40" s="115">
        <v>332</v>
      </c>
      <c r="K40" s="116">
        <v>0</v>
      </c>
      <c r="L40" s="117">
        <f t="shared" si="0"/>
        <v>332</v>
      </c>
      <c r="M40" s="116">
        <f t="shared" si="17"/>
        <v>25441.16</v>
      </c>
      <c r="N40" s="116">
        <f>K40*H40</f>
        <v>0</v>
      </c>
      <c r="O40" s="118">
        <f t="shared" si="19"/>
        <v>25441.16</v>
      </c>
      <c r="Q40" s="67">
        <v>75.78</v>
      </c>
    </row>
    <row r="41" spans="1:17" ht="51.95" customHeight="1" x14ac:dyDescent="0.2">
      <c r="A41" s="40" t="s">
        <v>65</v>
      </c>
      <c r="B41" s="40" t="s">
        <v>855</v>
      </c>
      <c r="C41" s="40" t="s">
        <v>834</v>
      </c>
      <c r="D41" s="42" t="s">
        <v>66</v>
      </c>
      <c r="E41" s="43" t="s">
        <v>26</v>
      </c>
      <c r="F41" s="45">
        <v>243.22</v>
      </c>
      <c r="G41" s="44">
        <f t="shared" si="15"/>
        <v>29.624337999999998</v>
      </c>
      <c r="H41" s="44">
        <f t="shared" si="11"/>
        <v>36.619999999999997</v>
      </c>
      <c r="I41" s="44">
        <f t="shared" si="16"/>
        <v>8906.7199999999993</v>
      </c>
      <c r="J41" s="115">
        <v>243.22</v>
      </c>
      <c r="K41" s="116">
        <v>0</v>
      </c>
      <c r="L41" s="117">
        <f t="shared" si="0"/>
        <v>243.22</v>
      </c>
      <c r="M41" s="116">
        <f t="shared" si="17"/>
        <v>8906.7163999999993</v>
      </c>
      <c r="N41" s="116">
        <f>K41*H41</f>
        <v>0</v>
      </c>
      <c r="O41" s="118">
        <f t="shared" si="19"/>
        <v>8906.7163999999993</v>
      </c>
      <c r="Q41" s="67">
        <v>36.22</v>
      </c>
    </row>
    <row r="42" spans="1:17" ht="26.1" customHeight="1" x14ac:dyDescent="0.2">
      <c r="A42" s="40" t="s">
        <v>67</v>
      </c>
      <c r="B42" s="40" t="s">
        <v>856</v>
      </c>
      <c r="C42" s="40" t="s">
        <v>834</v>
      </c>
      <c r="D42" s="42" t="s">
        <v>68</v>
      </c>
      <c r="E42" s="43" t="s">
        <v>13</v>
      </c>
      <c r="F42" s="45">
        <v>80.16</v>
      </c>
      <c r="G42" s="44">
        <f t="shared" si="15"/>
        <v>106.23703099999999</v>
      </c>
      <c r="H42" s="44">
        <f t="shared" si="11"/>
        <v>131.34</v>
      </c>
      <c r="I42" s="44">
        <f t="shared" si="16"/>
        <v>10528.21</v>
      </c>
      <c r="J42" s="115">
        <v>29.43</v>
      </c>
      <c r="K42" s="116">
        <v>0</v>
      </c>
      <c r="L42" s="117">
        <f t="shared" si="0"/>
        <v>29.43</v>
      </c>
      <c r="M42" s="116">
        <f t="shared" si="17"/>
        <v>3865.3362000000002</v>
      </c>
      <c r="N42" s="116">
        <f t="shared" si="18"/>
        <v>0</v>
      </c>
      <c r="O42" s="118">
        <f t="shared" si="19"/>
        <v>3865.3362000000002</v>
      </c>
      <c r="Q42" s="67">
        <v>129.88999999999999</v>
      </c>
    </row>
    <row r="43" spans="1:17" ht="65.099999999999994" hidden="1" customHeight="1" x14ac:dyDescent="0.2">
      <c r="A43" s="40" t="s">
        <v>69</v>
      </c>
      <c r="B43" s="40" t="s">
        <v>857</v>
      </c>
      <c r="C43" s="40" t="s">
        <v>834</v>
      </c>
      <c r="D43" s="42" t="s">
        <v>70</v>
      </c>
      <c r="E43" s="43" t="s">
        <v>26</v>
      </c>
      <c r="F43" s="45">
        <v>89.99</v>
      </c>
      <c r="G43" s="44">
        <f t="shared" si="15"/>
        <v>461.35285300000004</v>
      </c>
      <c r="H43" s="44">
        <f t="shared" si="11"/>
        <v>570.37</v>
      </c>
      <c r="I43" s="44">
        <f t="shared" si="16"/>
        <v>51327.6</v>
      </c>
      <c r="J43" s="115">
        <v>0</v>
      </c>
      <c r="K43" s="116"/>
      <c r="L43" s="117">
        <f t="shared" si="0"/>
        <v>0</v>
      </c>
      <c r="M43" s="116">
        <f t="shared" si="17"/>
        <v>0</v>
      </c>
      <c r="N43" s="116">
        <f t="shared" si="18"/>
        <v>0</v>
      </c>
      <c r="O43" s="118">
        <f t="shared" si="19"/>
        <v>0</v>
      </c>
      <c r="Q43" s="67">
        <v>564.07000000000005</v>
      </c>
    </row>
    <row r="44" spans="1:17" ht="39" customHeight="1" x14ac:dyDescent="0.2">
      <c r="A44" s="40" t="s">
        <v>71</v>
      </c>
      <c r="B44" s="40" t="s">
        <v>858</v>
      </c>
      <c r="C44" s="40" t="s">
        <v>834</v>
      </c>
      <c r="D44" s="42" t="s">
        <v>72</v>
      </c>
      <c r="E44" s="43" t="s">
        <v>13</v>
      </c>
      <c r="F44" s="45">
        <v>189.63</v>
      </c>
      <c r="G44" s="44">
        <f t="shared" si="15"/>
        <v>3.7868769999999996</v>
      </c>
      <c r="H44" s="44">
        <f t="shared" si="11"/>
        <v>4.68</v>
      </c>
      <c r="I44" s="44">
        <f t="shared" si="16"/>
        <v>887.47</v>
      </c>
      <c r="J44" s="115">
        <v>189.63</v>
      </c>
      <c r="K44" s="116">
        <v>0</v>
      </c>
      <c r="L44" s="117">
        <f t="shared" si="0"/>
        <v>189.63</v>
      </c>
      <c r="M44" s="116">
        <f t="shared" si="17"/>
        <v>887.46839999999997</v>
      </c>
      <c r="N44" s="116">
        <f t="shared" si="18"/>
        <v>0</v>
      </c>
      <c r="O44" s="118">
        <f t="shared" si="19"/>
        <v>887.46839999999997</v>
      </c>
      <c r="Q44" s="67">
        <v>4.63</v>
      </c>
    </row>
    <row r="45" spans="1:17" ht="51.95" customHeight="1" x14ac:dyDescent="0.2">
      <c r="A45" s="40" t="s">
        <v>73</v>
      </c>
      <c r="B45" s="40" t="s">
        <v>74</v>
      </c>
      <c r="C45" s="40" t="s">
        <v>834</v>
      </c>
      <c r="D45" s="42" t="s">
        <v>75</v>
      </c>
      <c r="E45" s="43" t="s">
        <v>13</v>
      </c>
      <c r="F45" s="45">
        <v>189.63</v>
      </c>
      <c r="G45" s="44">
        <f t="shared" si="15"/>
        <v>53.457943999999998</v>
      </c>
      <c r="H45" s="44">
        <f t="shared" si="11"/>
        <v>66.09</v>
      </c>
      <c r="I45" s="44">
        <f t="shared" si="16"/>
        <v>12532.65</v>
      </c>
      <c r="J45" s="115">
        <v>189.63</v>
      </c>
      <c r="K45" s="116">
        <v>0</v>
      </c>
      <c r="L45" s="117">
        <f t="shared" si="0"/>
        <v>189.63</v>
      </c>
      <c r="M45" s="116">
        <f t="shared" si="17"/>
        <v>12532.646700000001</v>
      </c>
      <c r="N45" s="116">
        <f t="shared" si="18"/>
        <v>0</v>
      </c>
      <c r="O45" s="118">
        <f t="shared" si="19"/>
        <v>12532.646700000001</v>
      </c>
      <c r="Q45" s="67">
        <v>65.36</v>
      </c>
    </row>
    <row r="46" spans="1:17" ht="65.099999999999994" customHeight="1" x14ac:dyDescent="0.2">
      <c r="A46" s="40" t="s">
        <v>76</v>
      </c>
      <c r="B46" s="40" t="s">
        <v>859</v>
      </c>
      <c r="C46" s="40" t="s">
        <v>836</v>
      </c>
      <c r="D46" s="42" t="s">
        <v>77</v>
      </c>
      <c r="E46" s="43" t="s">
        <v>13</v>
      </c>
      <c r="F46" s="45">
        <v>446.36</v>
      </c>
      <c r="G46" s="44">
        <f t="shared" si="15"/>
        <v>236.32402599999998</v>
      </c>
      <c r="H46" s="44">
        <f t="shared" si="11"/>
        <v>292.17</v>
      </c>
      <c r="I46" s="44">
        <f t="shared" si="16"/>
        <v>130413</v>
      </c>
      <c r="J46" s="115">
        <v>446.36</v>
      </c>
      <c r="K46" s="116">
        <v>0</v>
      </c>
      <c r="L46" s="117">
        <f t="shared" si="0"/>
        <v>446.36</v>
      </c>
      <c r="M46" s="116">
        <f t="shared" si="17"/>
        <v>130413.00120000001</v>
      </c>
      <c r="N46" s="116">
        <f t="shared" si="18"/>
        <v>0</v>
      </c>
      <c r="O46" s="118">
        <f t="shared" si="19"/>
        <v>130413.00120000001</v>
      </c>
      <c r="Q46" s="67">
        <v>288.94</v>
      </c>
    </row>
    <row r="47" spans="1:17" ht="26.1" hidden="1" customHeight="1" x14ac:dyDescent="0.2">
      <c r="A47" s="40" t="s">
        <v>78</v>
      </c>
      <c r="B47" s="40" t="s">
        <v>860</v>
      </c>
      <c r="C47" s="40" t="s">
        <v>836</v>
      </c>
      <c r="D47" s="42" t="s">
        <v>79</v>
      </c>
      <c r="E47" s="43" t="s">
        <v>13</v>
      </c>
      <c r="F47" s="45">
        <v>38.03</v>
      </c>
      <c r="G47" s="44">
        <f t="shared" si="15"/>
        <v>821.26974799999994</v>
      </c>
      <c r="H47" s="44">
        <f t="shared" si="11"/>
        <v>1015.34</v>
      </c>
      <c r="I47" s="44">
        <f t="shared" si="16"/>
        <v>38613.379999999997</v>
      </c>
      <c r="J47" s="115">
        <v>0</v>
      </c>
      <c r="K47" s="116">
        <v>0</v>
      </c>
      <c r="L47" s="117">
        <f t="shared" si="0"/>
        <v>0</v>
      </c>
      <c r="M47" s="116">
        <f t="shared" si="17"/>
        <v>0</v>
      </c>
      <c r="N47" s="116">
        <f t="shared" si="18"/>
        <v>0</v>
      </c>
      <c r="O47" s="118">
        <f t="shared" si="19"/>
        <v>0</v>
      </c>
      <c r="Q47" s="67">
        <v>1004.12</v>
      </c>
    </row>
    <row r="48" spans="1:17" ht="26.1" hidden="1" customHeight="1" x14ac:dyDescent="0.2">
      <c r="A48" s="40" t="s">
        <v>997</v>
      </c>
      <c r="B48" s="40" t="s">
        <v>861</v>
      </c>
      <c r="C48" s="40" t="s">
        <v>834</v>
      </c>
      <c r="D48" s="42" t="s">
        <v>80</v>
      </c>
      <c r="E48" s="43" t="s">
        <v>26</v>
      </c>
      <c r="F48" s="45">
        <v>256.60000000000002</v>
      </c>
      <c r="G48" s="44">
        <f t="shared" si="15"/>
        <v>4.4902709999999999</v>
      </c>
      <c r="H48" s="44">
        <f>ROUND(G48*1.2363,2)</f>
        <v>5.55</v>
      </c>
      <c r="I48" s="44">
        <f t="shared" si="16"/>
        <v>1424.13</v>
      </c>
      <c r="J48" s="115">
        <v>0</v>
      </c>
      <c r="K48" s="116">
        <v>0</v>
      </c>
      <c r="L48" s="117">
        <f t="shared" si="0"/>
        <v>0</v>
      </c>
      <c r="M48" s="124">
        <f t="shared" si="17"/>
        <v>0</v>
      </c>
      <c r="N48" s="124">
        <f t="shared" si="18"/>
        <v>0</v>
      </c>
      <c r="O48" s="119">
        <f t="shared" si="19"/>
        <v>0</v>
      </c>
      <c r="Q48" s="67">
        <v>5.49</v>
      </c>
    </row>
    <row r="49" spans="1:17" ht="27" hidden="1" customHeight="1" x14ac:dyDescent="0.2">
      <c r="A49" s="40" t="s">
        <v>998</v>
      </c>
      <c r="B49" s="40"/>
      <c r="C49" s="40" t="s">
        <v>907</v>
      </c>
      <c r="D49" s="97" t="s">
        <v>906</v>
      </c>
      <c r="E49" s="43" t="s">
        <v>13</v>
      </c>
      <c r="F49" s="45">
        <v>370</v>
      </c>
      <c r="G49" s="44"/>
      <c r="H49" s="44">
        <v>96.97</v>
      </c>
      <c r="I49" s="44">
        <f t="shared" si="16"/>
        <v>35878.9</v>
      </c>
      <c r="J49" s="115">
        <v>0</v>
      </c>
      <c r="K49" s="116">
        <v>0</v>
      </c>
      <c r="L49" s="117">
        <f t="shared" si="0"/>
        <v>0</v>
      </c>
      <c r="M49" s="124">
        <f t="shared" ref="M49:M50" si="20">J49*H49</f>
        <v>0</v>
      </c>
      <c r="N49" s="124">
        <f t="shared" ref="N49:N50" si="21">K49*H49</f>
        <v>0</v>
      </c>
      <c r="O49" s="119">
        <f t="shared" ref="O49:O50" si="22">N49+M49</f>
        <v>0</v>
      </c>
      <c r="P49" s="69"/>
      <c r="Q49" s="70"/>
    </row>
    <row r="50" spans="1:17" ht="27" hidden="1" customHeight="1" x14ac:dyDescent="0.2">
      <c r="A50" s="40" t="s">
        <v>999</v>
      </c>
      <c r="B50" s="40"/>
      <c r="C50" s="40" t="s">
        <v>907</v>
      </c>
      <c r="D50" s="97" t="s">
        <v>908</v>
      </c>
      <c r="E50" s="40" t="s">
        <v>909</v>
      </c>
      <c r="F50" s="45">
        <v>6</v>
      </c>
      <c r="G50" s="44"/>
      <c r="H50" s="44">
        <v>43.01</v>
      </c>
      <c r="I50" s="44">
        <f t="shared" si="16"/>
        <v>258.06</v>
      </c>
      <c r="J50" s="115">
        <v>0</v>
      </c>
      <c r="K50" s="116">
        <v>0</v>
      </c>
      <c r="L50" s="117">
        <f t="shared" si="0"/>
        <v>0</v>
      </c>
      <c r="M50" s="124">
        <f t="shared" si="20"/>
        <v>0</v>
      </c>
      <c r="N50" s="124">
        <f t="shared" si="21"/>
        <v>0</v>
      </c>
      <c r="O50" s="119">
        <f t="shared" si="22"/>
        <v>0</v>
      </c>
      <c r="P50" s="69"/>
      <c r="Q50" s="70"/>
    </row>
    <row r="51" spans="1:17" ht="24" customHeight="1" x14ac:dyDescent="0.2">
      <c r="A51" s="91" t="s">
        <v>81</v>
      </c>
      <c r="B51" s="92"/>
      <c r="C51" s="91"/>
      <c r="D51" s="92" t="s">
        <v>82</v>
      </c>
      <c r="E51" s="93"/>
      <c r="F51" s="94"/>
      <c r="G51" s="94" t="s">
        <v>3</v>
      </c>
      <c r="H51" s="95">
        <f>I51</f>
        <v>752073.14</v>
      </c>
      <c r="I51" s="123">
        <f>I52+I55+I64+I91+I104</f>
        <v>752073.14</v>
      </c>
      <c r="J51" s="132"/>
      <c r="K51" s="133"/>
      <c r="L51" s="134"/>
      <c r="M51" s="135">
        <f>M52+M55+M64+M91+M104</f>
        <v>45545.675999999999</v>
      </c>
      <c r="N51" s="135">
        <f>N52+N55+N64+N91+N104</f>
        <v>189318.24799999996</v>
      </c>
      <c r="O51" s="135">
        <f>O52+O55+O64+O91+O104</f>
        <v>234863.924</v>
      </c>
      <c r="Q51" s="68" t="s">
        <v>3</v>
      </c>
    </row>
    <row r="52" spans="1:17" ht="24" hidden="1" customHeight="1" x14ac:dyDescent="0.2">
      <c r="A52" s="91" t="s">
        <v>83</v>
      </c>
      <c r="B52" s="92"/>
      <c r="C52" s="91"/>
      <c r="D52" s="92" t="s">
        <v>84</v>
      </c>
      <c r="E52" s="93"/>
      <c r="F52" s="94"/>
      <c r="G52" s="94" t="s">
        <v>3</v>
      </c>
      <c r="H52" s="95">
        <f>I52</f>
        <v>5127.3999999999996</v>
      </c>
      <c r="I52" s="123">
        <f>SUM(I53:I54)</f>
        <v>5127.3999999999996</v>
      </c>
      <c r="J52" s="132"/>
      <c r="K52" s="133"/>
      <c r="L52" s="134"/>
      <c r="M52" s="148">
        <f>SUM(M53:M54)</f>
        <v>0</v>
      </c>
      <c r="N52" s="135">
        <f>SUM(N53:N54)</f>
        <v>0</v>
      </c>
      <c r="O52" s="135">
        <f>SUM(O53:O54)</f>
        <v>0</v>
      </c>
      <c r="Q52" s="68" t="s">
        <v>3</v>
      </c>
    </row>
    <row r="53" spans="1:17" ht="39" hidden="1" customHeight="1" x14ac:dyDescent="0.2">
      <c r="A53" s="40" t="s">
        <v>85</v>
      </c>
      <c r="B53" s="40" t="s">
        <v>862</v>
      </c>
      <c r="C53" s="40" t="s">
        <v>834</v>
      </c>
      <c r="D53" s="42" t="s">
        <v>86</v>
      </c>
      <c r="E53" s="43" t="s">
        <v>49</v>
      </c>
      <c r="F53" s="45">
        <v>1</v>
      </c>
      <c r="G53" s="44">
        <f>Q53*$S$3</f>
        <v>108.17545399999999</v>
      </c>
      <c r="H53" s="44">
        <f>ROUND(G53*1.2363,2)</f>
        <v>133.74</v>
      </c>
      <c r="I53" s="122">
        <f>ROUND(F53*H53,2)</f>
        <v>133.74</v>
      </c>
      <c r="J53" s="115">
        <v>0</v>
      </c>
      <c r="K53" s="116">
        <v>0</v>
      </c>
      <c r="L53" s="117">
        <f t="shared" ref="L53:L54" si="23">J53+K53</f>
        <v>0</v>
      </c>
      <c r="M53" s="124">
        <f t="shared" ref="M53:M54" si="24">J53*H53</f>
        <v>0</v>
      </c>
      <c r="N53" s="124">
        <f t="shared" ref="N53:N54" si="25">K53*H53</f>
        <v>0</v>
      </c>
      <c r="O53" s="119">
        <f t="shared" ref="O53:O54" si="26">N53+M53</f>
        <v>0</v>
      </c>
      <c r="Q53" s="67">
        <v>132.26</v>
      </c>
    </row>
    <row r="54" spans="1:17" ht="26.1" hidden="1" customHeight="1" x14ac:dyDescent="0.2">
      <c r="A54" s="40" t="s">
        <v>87</v>
      </c>
      <c r="B54" s="40" t="s">
        <v>88</v>
      </c>
      <c r="C54" s="40" t="s">
        <v>834</v>
      </c>
      <c r="D54" s="42" t="s">
        <v>89</v>
      </c>
      <c r="E54" s="43" t="s">
        <v>49</v>
      </c>
      <c r="F54" s="45">
        <v>207.12</v>
      </c>
      <c r="G54" s="44">
        <f>Q54*$S$3</f>
        <v>19.498735999999997</v>
      </c>
      <c r="H54" s="44">
        <f t="shared" ref="H54:H127" si="27">ROUND(G54*1.2363,2)</f>
        <v>24.11</v>
      </c>
      <c r="I54" s="122">
        <f>ROUND(F54*H54,2)</f>
        <v>4993.66</v>
      </c>
      <c r="J54" s="115">
        <v>0</v>
      </c>
      <c r="K54" s="116">
        <v>0</v>
      </c>
      <c r="L54" s="117">
        <f t="shared" si="23"/>
        <v>0</v>
      </c>
      <c r="M54" s="124">
        <f t="shared" si="24"/>
        <v>0</v>
      </c>
      <c r="N54" s="124">
        <f t="shared" si="25"/>
        <v>0</v>
      </c>
      <c r="O54" s="119">
        <f t="shared" si="26"/>
        <v>0</v>
      </c>
      <c r="Q54" s="67">
        <v>23.84</v>
      </c>
    </row>
    <row r="55" spans="1:17" ht="24" customHeight="1" x14ac:dyDescent="0.2">
      <c r="A55" s="91" t="s">
        <v>90</v>
      </c>
      <c r="B55" s="92"/>
      <c r="C55" s="91"/>
      <c r="D55" s="92" t="s">
        <v>91</v>
      </c>
      <c r="E55" s="93"/>
      <c r="F55" s="94"/>
      <c r="G55" s="94" t="s">
        <v>3</v>
      </c>
      <c r="H55" s="95">
        <f>I55</f>
        <v>17964.760000000006</v>
      </c>
      <c r="I55" s="123">
        <f>SUM(I56:I63)</f>
        <v>17964.760000000006</v>
      </c>
      <c r="J55" s="132"/>
      <c r="K55" s="133"/>
      <c r="L55" s="134"/>
      <c r="M55" s="148">
        <f>SUM(M56:M63)</f>
        <v>1771.558</v>
      </c>
      <c r="N55" s="135">
        <f>SUM(N56:N63)</f>
        <v>14108.236199999999</v>
      </c>
      <c r="O55" s="135">
        <f>SUM(O56:O63)</f>
        <v>15879.7942</v>
      </c>
      <c r="Q55" s="68" t="s">
        <v>3</v>
      </c>
    </row>
    <row r="56" spans="1:17" ht="39" customHeight="1" x14ac:dyDescent="0.2">
      <c r="A56" s="40" t="s">
        <v>92</v>
      </c>
      <c r="B56" s="40" t="s">
        <v>93</v>
      </c>
      <c r="C56" s="40" t="s">
        <v>834</v>
      </c>
      <c r="D56" s="42" t="s">
        <v>94</v>
      </c>
      <c r="E56" s="43" t="s">
        <v>13</v>
      </c>
      <c r="F56" s="45">
        <v>449.98</v>
      </c>
      <c r="G56" s="44">
        <f t="shared" ref="G56:G63" si="28">Q56*$S$3</f>
        <v>28.544709999999998</v>
      </c>
      <c r="H56" s="44">
        <f t="shared" si="27"/>
        <v>35.29</v>
      </c>
      <c r="I56" s="122">
        <f t="shared" ref="I56:I63" si="29">ROUND(F56*H56,2)</f>
        <v>15879.79</v>
      </c>
      <c r="J56" s="115">
        <v>50.2</v>
      </c>
      <c r="K56" s="116">
        <v>399.78</v>
      </c>
      <c r="L56" s="117">
        <f t="shared" ref="L56:L63" si="30">J56+K56</f>
        <v>449.97999999999996</v>
      </c>
      <c r="M56" s="116">
        <f t="shared" ref="M56" si="31">J56*H56</f>
        <v>1771.558</v>
      </c>
      <c r="N56" s="116">
        <f t="shared" ref="N56" si="32">K56*H56</f>
        <v>14108.236199999999</v>
      </c>
      <c r="O56" s="118">
        <f t="shared" ref="O56" si="33">N56+M56</f>
        <v>15879.7942</v>
      </c>
      <c r="Q56" s="67">
        <v>34.9</v>
      </c>
    </row>
    <row r="57" spans="1:17" ht="39" hidden="1" customHeight="1" x14ac:dyDescent="0.2">
      <c r="A57" s="40" t="s">
        <v>95</v>
      </c>
      <c r="B57" s="40" t="s">
        <v>96</v>
      </c>
      <c r="C57" s="40" t="s">
        <v>834</v>
      </c>
      <c r="D57" s="42" t="s">
        <v>97</v>
      </c>
      <c r="E57" s="43" t="s">
        <v>13</v>
      </c>
      <c r="F57" s="45">
        <v>1</v>
      </c>
      <c r="G57" s="44">
        <f t="shared" si="28"/>
        <v>104.23317599999999</v>
      </c>
      <c r="H57" s="44">
        <f t="shared" si="27"/>
        <v>128.86000000000001</v>
      </c>
      <c r="I57" s="122">
        <f t="shared" si="29"/>
        <v>128.86000000000001</v>
      </c>
      <c r="J57" s="115">
        <v>0</v>
      </c>
      <c r="K57" s="116">
        <v>0</v>
      </c>
      <c r="L57" s="117">
        <f t="shared" si="30"/>
        <v>0</v>
      </c>
      <c r="M57" s="116">
        <f t="shared" ref="M57:M63" si="34">J57*H57</f>
        <v>0</v>
      </c>
      <c r="N57" s="116">
        <f t="shared" ref="N57:N63" si="35">K57*H57</f>
        <v>0</v>
      </c>
      <c r="O57" s="118">
        <f t="shared" ref="O57:O63" si="36">N57+M57</f>
        <v>0</v>
      </c>
      <c r="Q57" s="67">
        <v>127.44</v>
      </c>
    </row>
    <row r="58" spans="1:17" ht="39" hidden="1" customHeight="1" x14ac:dyDescent="0.2">
      <c r="A58" s="40" t="s">
        <v>98</v>
      </c>
      <c r="B58" s="40" t="s">
        <v>99</v>
      </c>
      <c r="C58" s="40" t="s">
        <v>834</v>
      </c>
      <c r="D58" s="42" t="s">
        <v>100</v>
      </c>
      <c r="E58" s="43" t="s">
        <v>49</v>
      </c>
      <c r="F58" s="45">
        <v>1</v>
      </c>
      <c r="G58" s="44">
        <f t="shared" si="28"/>
        <v>682.34125399999994</v>
      </c>
      <c r="H58" s="44">
        <f t="shared" si="27"/>
        <v>843.58</v>
      </c>
      <c r="I58" s="122">
        <f t="shared" si="29"/>
        <v>843.58</v>
      </c>
      <c r="J58" s="115">
        <v>0</v>
      </c>
      <c r="K58" s="116">
        <v>0</v>
      </c>
      <c r="L58" s="117">
        <f t="shared" si="30"/>
        <v>0</v>
      </c>
      <c r="M58" s="116">
        <f t="shared" si="34"/>
        <v>0</v>
      </c>
      <c r="N58" s="116">
        <f t="shared" si="35"/>
        <v>0</v>
      </c>
      <c r="O58" s="118">
        <f t="shared" si="36"/>
        <v>0</v>
      </c>
      <c r="Q58" s="67">
        <v>834.26</v>
      </c>
    </row>
    <row r="59" spans="1:17" ht="26.1" hidden="1" customHeight="1" x14ac:dyDescent="0.2">
      <c r="A59" s="40" t="s">
        <v>101</v>
      </c>
      <c r="B59" s="41" t="s">
        <v>831</v>
      </c>
      <c r="C59" s="40" t="s">
        <v>828</v>
      </c>
      <c r="D59" s="42" t="s">
        <v>102</v>
      </c>
      <c r="E59" s="43" t="s">
        <v>103</v>
      </c>
      <c r="F59" s="45">
        <v>1</v>
      </c>
      <c r="G59" s="44">
        <f t="shared" si="28"/>
        <v>851.85920799999997</v>
      </c>
      <c r="H59" s="44">
        <f t="shared" si="27"/>
        <v>1053.1500000000001</v>
      </c>
      <c r="I59" s="122">
        <f t="shared" si="29"/>
        <v>1053.1500000000001</v>
      </c>
      <c r="J59" s="115">
        <v>0</v>
      </c>
      <c r="K59" s="116">
        <v>0</v>
      </c>
      <c r="L59" s="117">
        <f t="shared" si="30"/>
        <v>0</v>
      </c>
      <c r="M59" s="116">
        <f t="shared" si="34"/>
        <v>0</v>
      </c>
      <c r="N59" s="116">
        <f t="shared" si="35"/>
        <v>0</v>
      </c>
      <c r="O59" s="118">
        <f t="shared" si="36"/>
        <v>0</v>
      </c>
      <c r="Q59" s="67">
        <v>1041.52</v>
      </c>
    </row>
    <row r="60" spans="1:17" ht="39" hidden="1" customHeight="1" x14ac:dyDescent="0.2">
      <c r="A60" s="40" t="s">
        <v>104</v>
      </c>
      <c r="B60" s="40" t="s">
        <v>105</v>
      </c>
      <c r="C60" s="40" t="s">
        <v>834</v>
      </c>
      <c r="D60" s="42" t="s">
        <v>106</v>
      </c>
      <c r="E60" s="43" t="s">
        <v>107</v>
      </c>
      <c r="F60" s="45">
        <v>1</v>
      </c>
      <c r="G60" s="44">
        <f t="shared" si="28"/>
        <v>13.356306999999997</v>
      </c>
      <c r="H60" s="44">
        <f t="shared" si="27"/>
        <v>16.510000000000002</v>
      </c>
      <c r="I60" s="122">
        <f t="shared" si="29"/>
        <v>16.510000000000002</v>
      </c>
      <c r="J60" s="115">
        <v>0</v>
      </c>
      <c r="K60" s="116">
        <v>0</v>
      </c>
      <c r="L60" s="117">
        <f t="shared" si="30"/>
        <v>0</v>
      </c>
      <c r="M60" s="116">
        <f t="shared" si="34"/>
        <v>0</v>
      </c>
      <c r="N60" s="116">
        <f t="shared" si="35"/>
        <v>0</v>
      </c>
      <c r="O60" s="118">
        <f t="shared" si="36"/>
        <v>0</v>
      </c>
      <c r="Q60" s="67">
        <v>16.329999999999998</v>
      </c>
    </row>
    <row r="61" spans="1:17" ht="39" hidden="1" customHeight="1" x14ac:dyDescent="0.2">
      <c r="A61" s="40" t="s">
        <v>108</v>
      </c>
      <c r="B61" s="40" t="s">
        <v>863</v>
      </c>
      <c r="C61" s="40" t="s">
        <v>834</v>
      </c>
      <c r="D61" s="42" t="s">
        <v>109</v>
      </c>
      <c r="E61" s="43" t="s">
        <v>107</v>
      </c>
      <c r="F61" s="45">
        <v>1</v>
      </c>
      <c r="G61" s="44">
        <f t="shared" si="28"/>
        <v>12.513870000000001</v>
      </c>
      <c r="H61" s="44">
        <f t="shared" si="27"/>
        <v>15.47</v>
      </c>
      <c r="I61" s="122">
        <f t="shared" si="29"/>
        <v>15.47</v>
      </c>
      <c r="J61" s="115">
        <v>0</v>
      </c>
      <c r="K61" s="116">
        <v>0</v>
      </c>
      <c r="L61" s="117">
        <f t="shared" si="30"/>
        <v>0</v>
      </c>
      <c r="M61" s="116">
        <f t="shared" si="34"/>
        <v>0</v>
      </c>
      <c r="N61" s="116">
        <f t="shared" si="35"/>
        <v>0</v>
      </c>
      <c r="O61" s="118">
        <f t="shared" si="36"/>
        <v>0</v>
      </c>
      <c r="Q61" s="67">
        <v>15.3</v>
      </c>
    </row>
    <row r="62" spans="1:17" ht="39" hidden="1" customHeight="1" x14ac:dyDescent="0.2">
      <c r="A62" s="40" t="s">
        <v>110</v>
      </c>
      <c r="B62" s="40" t="s">
        <v>864</v>
      </c>
      <c r="C62" s="40" t="s">
        <v>834</v>
      </c>
      <c r="D62" s="42" t="s">
        <v>111</v>
      </c>
      <c r="E62" s="43" t="s">
        <v>107</v>
      </c>
      <c r="F62" s="45">
        <v>1</v>
      </c>
      <c r="G62" s="44">
        <f t="shared" si="28"/>
        <v>11.687790999999999</v>
      </c>
      <c r="H62" s="44">
        <f t="shared" si="27"/>
        <v>14.45</v>
      </c>
      <c r="I62" s="122">
        <f t="shared" si="29"/>
        <v>14.45</v>
      </c>
      <c r="J62" s="115">
        <v>0</v>
      </c>
      <c r="K62" s="116">
        <v>0</v>
      </c>
      <c r="L62" s="117">
        <f t="shared" si="30"/>
        <v>0</v>
      </c>
      <c r="M62" s="116">
        <f t="shared" si="34"/>
        <v>0</v>
      </c>
      <c r="N62" s="116">
        <f t="shared" si="35"/>
        <v>0</v>
      </c>
      <c r="O62" s="118">
        <f t="shared" si="36"/>
        <v>0</v>
      </c>
      <c r="Q62" s="67">
        <v>14.29</v>
      </c>
    </row>
    <row r="63" spans="1:17" ht="39" hidden="1" customHeight="1" x14ac:dyDescent="0.2">
      <c r="A63" s="40" t="s">
        <v>112</v>
      </c>
      <c r="B63" s="40" t="s">
        <v>113</v>
      </c>
      <c r="C63" s="40" t="s">
        <v>834</v>
      </c>
      <c r="D63" s="42" t="s">
        <v>114</v>
      </c>
      <c r="E63" s="43" t="s">
        <v>107</v>
      </c>
      <c r="F63" s="45">
        <v>1</v>
      </c>
      <c r="G63" s="44">
        <f t="shared" si="28"/>
        <v>10.477299</v>
      </c>
      <c r="H63" s="44">
        <f t="shared" si="27"/>
        <v>12.95</v>
      </c>
      <c r="I63" s="122">
        <f t="shared" si="29"/>
        <v>12.95</v>
      </c>
      <c r="J63" s="115">
        <v>0</v>
      </c>
      <c r="K63" s="116">
        <v>0</v>
      </c>
      <c r="L63" s="117">
        <f t="shared" si="30"/>
        <v>0</v>
      </c>
      <c r="M63" s="116">
        <f t="shared" si="34"/>
        <v>0</v>
      </c>
      <c r="N63" s="116">
        <f t="shared" si="35"/>
        <v>0</v>
      </c>
      <c r="O63" s="118">
        <f t="shared" si="36"/>
        <v>0</v>
      </c>
      <c r="Q63" s="67">
        <v>12.81</v>
      </c>
    </row>
    <row r="64" spans="1:17" ht="24" customHeight="1" x14ac:dyDescent="0.2">
      <c r="A64" s="91" t="s">
        <v>115</v>
      </c>
      <c r="B64" s="92"/>
      <c r="C64" s="91"/>
      <c r="D64" s="92" t="s">
        <v>116</v>
      </c>
      <c r="E64" s="93"/>
      <c r="F64" s="94"/>
      <c r="G64" s="94" t="s">
        <v>3</v>
      </c>
      <c r="H64" s="95">
        <f>I64</f>
        <v>317815.39</v>
      </c>
      <c r="I64" s="123">
        <f>SUM(I65:I90)</f>
        <v>317815.39</v>
      </c>
      <c r="J64" s="132"/>
      <c r="K64" s="133"/>
      <c r="L64" s="134"/>
      <c r="M64" s="148">
        <f>SUM(M65:M90)</f>
        <v>43774.118000000002</v>
      </c>
      <c r="N64" s="135">
        <f>SUM(N65:N90)</f>
        <v>175210.01179999998</v>
      </c>
      <c r="O64" s="135">
        <f>SUM(O65:O90)</f>
        <v>218984.1298</v>
      </c>
      <c r="Q64" s="68" t="s">
        <v>3</v>
      </c>
    </row>
    <row r="65" spans="1:17" ht="26.1" hidden="1" customHeight="1" x14ac:dyDescent="0.2">
      <c r="A65" s="40" t="s">
        <v>117</v>
      </c>
      <c r="B65" s="41" t="s">
        <v>832</v>
      </c>
      <c r="C65" s="40" t="s">
        <v>828</v>
      </c>
      <c r="D65" s="42" t="s">
        <v>118</v>
      </c>
      <c r="E65" s="43" t="s">
        <v>103</v>
      </c>
      <c r="F65" s="45">
        <v>1</v>
      </c>
      <c r="G65" s="44">
        <f t="shared" ref="G65:G81" si="37">Q65*$S$3</f>
        <v>704.19554199999993</v>
      </c>
      <c r="H65" s="44">
        <f t="shared" si="27"/>
        <v>870.6</v>
      </c>
      <c r="I65" s="122">
        <f t="shared" ref="I65:I90" si="38">ROUND(F65*H65,2)</f>
        <v>870.6</v>
      </c>
      <c r="J65" s="115">
        <v>0</v>
      </c>
      <c r="K65" s="116">
        <v>0</v>
      </c>
      <c r="L65" s="117">
        <f t="shared" ref="L65:L75" si="39">J65+K65</f>
        <v>0</v>
      </c>
      <c r="M65" s="116">
        <f t="shared" ref="M65:M90" si="40">J65*H65</f>
        <v>0</v>
      </c>
      <c r="N65" s="116">
        <f t="shared" ref="N65:N90" si="41">K65*H65</f>
        <v>0</v>
      </c>
      <c r="O65" s="118">
        <f t="shared" ref="O65:O90" si="42">N65+M65</f>
        <v>0</v>
      </c>
      <c r="Q65" s="67">
        <v>860.98</v>
      </c>
    </row>
    <row r="66" spans="1:17" ht="39" hidden="1" customHeight="1" x14ac:dyDescent="0.2">
      <c r="A66" s="40" t="s">
        <v>119</v>
      </c>
      <c r="B66" s="41" t="s">
        <v>865</v>
      </c>
      <c r="C66" s="40" t="s">
        <v>828</v>
      </c>
      <c r="D66" s="42" t="s">
        <v>120</v>
      </c>
      <c r="E66" s="43" t="s">
        <v>103</v>
      </c>
      <c r="F66" s="45">
        <v>1</v>
      </c>
      <c r="G66" s="44">
        <f t="shared" si="37"/>
        <v>1026.390889</v>
      </c>
      <c r="H66" s="44">
        <f t="shared" si="27"/>
        <v>1268.93</v>
      </c>
      <c r="I66" s="122">
        <f t="shared" si="38"/>
        <v>1268.93</v>
      </c>
      <c r="J66" s="115">
        <v>0</v>
      </c>
      <c r="K66" s="116">
        <v>0</v>
      </c>
      <c r="L66" s="117">
        <f t="shared" si="39"/>
        <v>0</v>
      </c>
      <c r="M66" s="116">
        <f t="shared" si="40"/>
        <v>0</v>
      </c>
      <c r="N66" s="116">
        <f t="shared" si="41"/>
        <v>0</v>
      </c>
      <c r="O66" s="118">
        <f t="shared" si="42"/>
        <v>0</v>
      </c>
      <c r="Q66" s="67">
        <v>1254.9100000000001</v>
      </c>
    </row>
    <row r="67" spans="1:17" ht="39" hidden="1" customHeight="1" x14ac:dyDescent="0.2">
      <c r="A67" s="40" t="s">
        <v>121</v>
      </c>
      <c r="B67" s="40" t="s">
        <v>122</v>
      </c>
      <c r="C67" s="40" t="s">
        <v>834</v>
      </c>
      <c r="D67" s="42" t="s">
        <v>123</v>
      </c>
      <c r="E67" s="43" t="s">
        <v>13</v>
      </c>
      <c r="F67" s="45">
        <v>1</v>
      </c>
      <c r="G67" s="44">
        <f t="shared" si="37"/>
        <v>137.05550299999999</v>
      </c>
      <c r="H67" s="44">
        <f t="shared" si="27"/>
        <v>169.44</v>
      </c>
      <c r="I67" s="122">
        <f t="shared" si="38"/>
        <v>169.44</v>
      </c>
      <c r="J67" s="115">
        <v>0</v>
      </c>
      <c r="K67" s="116">
        <v>0</v>
      </c>
      <c r="L67" s="117">
        <f t="shared" si="39"/>
        <v>0</v>
      </c>
      <c r="M67" s="116">
        <f t="shared" si="40"/>
        <v>0</v>
      </c>
      <c r="N67" s="116">
        <f t="shared" si="41"/>
        <v>0</v>
      </c>
      <c r="O67" s="118">
        <f t="shared" si="42"/>
        <v>0</v>
      </c>
      <c r="Q67" s="67">
        <v>167.57</v>
      </c>
    </row>
    <row r="68" spans="1:17" ht="51.95" hidden="1" customHeight="1" x14ac:dyDescent="0.2">
      <c r="A68" s="40" t="s">
        <v>124</v>
      </c>
      <c r="B68" s="40" t="s">
        <v>125</v>
      </c>
      <c r="C68" s="40" t="s">
        <v>834</v>
      </c>
      <c r="D68" s="42" t="s">
        <v>126</v>
      </c>
      <c r="E68" s="43" t="s">
        <v>13</v>
      </c>
      <c r="F68" s="45">
        <v>1</v>
      </c>
      <c r="G68" s="44">
        <f t="shared" si="37"/>
        <v>41.508424999999995</v>
      </c>
      <c r="H68" s="44">
        <f t="shared" si="27"/>
        <v>51.32</v>
      </c>
      <c r="I68" s="122">
        <f t="shared" si="38"/>
        <v>51.32</v>
      </c>
      <c r="J68" s="115">
        <v>0</v>
      </c>
      <c r="K68" s="116">
        <v>0</v>
      </c>
      <c r="L68" s="117">
        <f t="shared" si="39"/>
        <v>0</v>
      </c>
      <c r="M68" s="116">
        <f t="shared" si="40"/>
        <v>0</v>
      </c>
      <c r="N68" s="116">
        <f t="shared" si="41"/>
        <v>0</v>
      </c>
      <c r="O68" s="118">
        <f t="shared" si="42"/>
        <v>0</v>
      </c>
      <c r="Q68" s="67">
        <v>50.75</v>
      </c>
    </row>
    <row r="69" spans="1:17" ht="26.1" hidden="1" customHeight="1" x14ac:dyDescent="0.2">
      <c r="A69" s="40" t="s">
        <v>127</v>
      </c>
      <c r="B69" s="40" t="s">
        <v>128</v>
      </c>
      <c r="C69" s="40" t="s">
        <v>834</v>
      </c>
      <c r="D69" s="42" t="s">
        <v>129</v>
      </c>
      <c r="E69" s="43" t="s">
        <v>13</v>
      </c>
      <c r="F69" s="45">
        <v>1</v>
      </c>
      <c r="G69" s="44">
        <f t="shared" si="37"/>
        <v>96.463125999999988</v>
      </c>
      <c r="H69" s="44">
        <f t="shared" si="27"/>
        <v>119.26</v>
      </c>
      <c r="I69" s="122">
        <f t="shared" si="38"/>
        <v>119.26</v>
      </c>
      <c r="J69" s="115">
        <v>0</v>
      </c>
      <c r="K69" s="116">
        <v>0</v>
      </c>
      <c r="L69" s="117">
        <f t="shared" si="39"/>
        <v>0</v>
      </c>
      <c r="M69" s="116">
        <f t="shared" si="40"/>
        <v>0</v>
      </c>
      <c r="N69" s="116">
        <f t="shared" si="41"/>
        <v>0</v>
      </c>
      <c r="O69" s="118">
        <f t="shared" si="42"/>
        <v>0</v>
      </c>
      <c r="Q69" s="67">
        <v>117.94</v>
      </c>
    </row>
    <row r="70" spans="1:17" ht="39" hidden="1" customHeight="1" x14ac:dyDescent="0.2">
      <c r="A70" s="40" t="s">
        <v>130</v>
      </c>
      <c r="B70" s="40" t="s">
        <v>131</v>
      </c>
      <c r="C70" s="40" t="s">
        <v>834</v>
      </c>
      <c r="D70" s="42" t="s">
        <v>132</v>
      </c>
      <c r="E70" s="43" t="s">
        <v>13</v>
      </c>
      <c r="F70" s="45">
        <v>1</v>
      </c>
      <c r="G70" s="44">
        <f t="shared" si="37"/>
        <v>126.65999400000001</v>
      </c>
      <c r="H70" s="44">
        <f t="shared" si="27"/>
        <v>156.59</v>
      </c>
      <c r="I70" s="122">
        <f t="shared" si="38"/>
        <v>156.59</v>
      </c>
      <c r="J70" s="115">
        <v>0</v>
      </c>
      <c r="K70" s="116">
        <v>0</v>
      </c>
      <c r="L70" s="117">
        <f t="shared" si="39"/>
        <v>0</v>
      </c>
      <c r="M70" s="116">
        <f t="shared" si="40"/>
        <v>0</v>
      </c>
      <c r="N70" s="116">
        <f t="shared" si="41"/>
        <v>0</v>
      </c>
      <c r="O70" s="118">
        <f t="shared" si="42"/>
        <v>0</v>
      </c>
      <c r="Q70" s="67">
        <v>154.86000000000001</v>
      </c>
    </row>
    <row r="71" spans="1:17" ht="39" hidden="1" customHeight="1" x14ac:dyDescent="0.2">
      <c r="A71" s="40" t="s">
        <v>133</v>
      </c>
      <c r="B71" s="40" t="s">
        <v>134</v>
      </c>
      <c r="C71" s="40" t="s">
        <v>834</v>
      </c>
      <c r="D71" s="42" t="s">
        <v>135</v>
      </c>
      <c r="E71" s="43" t="s">
        <v>107</v>
      </c>
      <c r="F71" s="45">
        <v>1</v>
      </c>
      <c r="G71" s="44">
        <f t="shared" si="37"/>
        <v>11.401525999999999</v>
      </c>
      <c r="H71" s="44">
        <f t="shared" si="27"/>
        <v>14.1</v>
      </c>
      <c r="I71" s="122">
        <f t="shared" si="38"/>
        <v>14.1</v>
      </c>
      <c r="J71" s="115">
        <v>0</v>
      </c>
      <c r="K71" s="116">
        <v>0</v>
      </c>
      <c r="L71" s="117">
        <f t="shared" si="39"/>
        <v>0</v>
      </c>
      <c r="M71" s="116">
        <f t="shared" si="40"/>
        <v>0</v>
      </c>
      <c r="N71" s="116">
        <f t="shared" si="41"/>
        <v>0</v>
      </c>
      <c r="O71" s="118">
        <f t="shared" si="42"/>
        <v>0</v>
      </c>
      <c r="Q71" s="67">
        <v>13.94</v>
      </c>
    </row>
    <row r="72" spans="1:17" ht="39" hidden="1" customHeight="1" x14ac:dyDescent="0.2">
      <c r="A72" s="40" t="s">
        <v>136</v>
      </c>
      <c r="B72" s="40" t="s">
        <v>866</v>
      </c>
      <c r="C72" s="40" t="s">
        <v>834</v>
      </c>
      <c r="D72" s="42" t="s">
        <v>137</v>
      </c>
      <c r="E72" s="43" t="s">
        <v>107</v>
      </c>
      <c r="F72" s="45">
        <v>1</v>
      </c>
      <c r="G72" s="44">
        <f t="shared" si="37"/>
        <v>10.869890999999999</v>
      </c>
      <c r="H72" s="44">
        <f t="shared" si="27"/>
        <v>13.44</v>
      </c>
      <c r="I72" s="122">
        <f t="shared" si="38"/>
        <v>13.44</v>
      </c>
      <c r="J72" s="115">
        <v>0</v>
      </c>
      <c r="K72" s="116">
        <v>0</v>
      </c>
      <c r="L72" s="117">
        <f t="shared" si="39"/>
        <v>0</v>
      </c>
      <c r="M72" s="116">
        <f t="shared" si="40"/>
        <v>0</v>
      </c>
      <c r="N72" s="116">
        <f t="shared" si="41"/>
        <v>0</v>
      </c>
      <c r="O72" s="118">
        <f t="shared" si="42"/>
        <v>0</v>
      </c>
      <c r="Q72" s="67">
        <v>13.29</v>
      </c>
    </row>
    <row r="73" spans="1:17" ht="39" hidden="1" customHeight="1" x14ac:dyDescent="0.2">
      <c r="A73" s="40" t="s">
        <v>138</v>
      </c>
      <c r="B73" s="40" t="s">
        <v>139</v>
      </c>
      <c r="C73" s="40" t="s">
        <v>834</v>
      </c>
      <c r="D73" s="42" t="s">
        <v>140</v>
      </c>
      <c r="E73" s="43" t="s">
        <v>107</v>
      </c>
      <c r="F73" s="45">
        <v>1</v>
      </c>
      <c r="G73" s="44">
        <f t="shared" si="37"/>
        <v>10.281003</v>
      </c>
      <c r="H73" s="44">
        <f t="shared" si="27"/>
        <v>12.71</v>
      </c>
      <c r="I73" s="122">
        <f t="shared" si="38"/>
        <v>12.71</v>
      </c>
      <c r="J73" s="115">
        <v>0</v>
      </c>
      <c r="K73" s="116">
        <v>0</v>
      </c>
      <c r="L73" s="117">
        <f t="shared" si="39"/>
        <v>0</v>
      </c>
      <c r="M73" s="116">
        <f t="shared" si="40"/>
        <v>0</v>
      </c>
      <c r="N73" s="116">
        <f t="shared" si="41"/>
        <v>0</v>
      </c>
      <c r="O73" s="118">
        <f t="shared" si="42"/>
        <v>0</v>
      </c>
      <c r="Q73" s="67">
        <v>12.57</v>
      </c>
    </row>
    <row r="74" spans="1:17" ht="39" hidden="1" customHeight="1" x14ac:dyDescent="0.2">
      <c r="A74" s="40" t="s">
        <v>141</v>
      </c>
      <c r="B74" s="40" t="s">
        <v>867</v>
      </c>
      <c r="C74" s="40" t="s">
        <v>834</v>
      </c>
      <c r="D74" s="42" t="s">
        <v>142</v>
      </c>
      <c r="E74" s="43" t="s">
        <v>107</v>
      </c>
      <c r="F74" s="45">
        <v>1</v>
      </c>
      <c r="G74" s="44">
        <f t="shared" si="37"/>
        <v>9.2177329999999991</v>
      </c>
      <c r="H74" s="44">
        <f t="shared" si="27"/>
        <v>11.4</v>
      </c>
      <c r="I74" s="122">
        <f t="shared" si="38"/>
        <v>11.4</v>
      </c>
      <c r="J74" s="115">
        <v>0</v>
      </c>
      <c r="K74" s="116">
        <v>0</v>
      </c>
      <c r="L74" s="117">
        <f t="shared" si="39"/>
        <v>0</v>
      </c>
      <c r="M74" s="116">
        <f t="shared" si="40"/>
        <v>0</v>
      </c>
      <c r="N74" s="116">
        <f t="shared" si="41"/>
        <v>0</v>
      </c>
      <c r="O74" s="118">
        <f t="shared" si="42"/>
        <v>0</v>
      </c>
      <c r="Q74" s="67">
        <v>11.27</v>
      </c>
    </row>
    <row r="75" spans="1:17" ht="39" hidden="1" customHeight="1" x14ac:dyDescent="0.2">
      <c r="A75" s="40" t="s">
        <v>143</v>
      </c>
      <c r="B75" s="40" t="s">
        <v>868</v>
      </c>
      <c r="C75" s="40" t="s">
        <v>834</v>
      </c>
      <c r="D75" s="42" t="s">
        <v>144</v>
      </c>
      <c r="E75" s="43" t="s">
        <v>107</v>
      </c>
      <c r="F75" s="45">
        <v>1</v>
      </c>
      <c r="G75" s="44">
        <f t="shared" si="37"/>
        <v>7.5328590000000002</v>
      </c>
      <c r="H75" s="44">
        <f t="shared" si="27"/>
        <v>9.31</v>
      </c>
      <c r="I75" s="122">
        <f t="shared" si="38"/>
        <v>9.31</v>
      </c>
      <c r="J75" s="115">
        <v>0</v>
      </c>
      <c r="K75" s="116">
        <v>0</v>
      </c>
      <c r="L75" s="117">
        <f t="shared" si="39"/>
        <v>0</v>
      </c>
      <c r="M75" s="116">
        <f t="shared" si="40"/>
        <v>0</v>
      </c>
      <c r="N75" s="116">
        <f t="shared" si="41"/>
        <v>0</v>
      </c>
      <c r="O75" s="118">
        <f t="shared" si="42"/>
        <v>0</v>
      </c>
      <c r="Q75" s="67">
        <v>9.2100000000000009</v>
      </c>
    </row>
    <row r="76" spans="1:17" ht="39" customHeight="1" x14ac:dyDescent="0.2">
      <c r="A76" s="40" t="s">
        <v>145</v>
      </c>
      <c r="B76" s="40" t="s">
        <v>869</v>
      </c>
      <c r="C76" s="40" t="s">
        <v>834</v>
      </c>
      <c r="D76" s="42" t="s">
        <v>146</v>
      </c>
      <c r="E76" s="43" t="s">
        <v>107</v>
      </c>
      <c r="F76" s="45">
        <v>606.20000000000005</v>
      </c>
      <c r="G76" s="44">
        <f t="shared" si="37"/>
        <v>11.025292</v>
      </c>
      <c r="H76" s="44">
        <f t="shared" si="27"/>
        <v>13.63</v>
      </c>
      <c r="I76" s="122">
        <f t="shared" si="38"/>
        <v>8262.51</v>
      </c>
      <c r="J76" s="117">
        <v>61.8</v>
      </c>
      <c r="K76" s="116">
        <v>544.4</v>
      </c>
      <c r="L76" s="117">
        <f t="shared" ref="L76:L77" si="43">J76+K76</f>
        <v>606.19999999999993</v>
      </c>
      <c r="M76" s="116">
        <f>J76*H76</f>
        <v>842.33400000000006</v>
      </c>
      <c r="N76" s="116">
        <f>K76*H76</f>
        <v>7420.1720000000005</v>
      </c>
      <c r="O76" s="118">
        <f t="shared" si="42"/>
        <v>8262.5060000000012</v>
      </c>
      <c r="Q76" s="67">
        <v>13.48</v>
      </c>
    </row>
    <row r="77" spans="1:17" ht="39" customHeight="1" x14ac:dyDescent="0.2">
      <c r="A77" s="40" t="s">
        <v>147</v>
      </c>
      <c r="B77" s="40" t="s">
        <v>870</v>
      </c>
      <c r="C77" s="40" t="s">
        <v>834</v>
      </c>
      <c r="D77" s="42" t="s">
        <v>148</v>
      </c>
      <c r="E77" s="43" t="s">
        <v>107</v>
      </c>
      <c r="F77" s="45">
        <v>444.4</v>
      </c>
      <c r="G77" s="44">
        <f t="shared" si="37"/>
        <v>9.9047689999999999</v>
      </c>
      <c r="H77" s="44">
        <f t="shared" si="27"/>
        <v>12.25</v>
      </c>
      <c r="I77" s="122">
        <f t="shared" si="38"/>
        <v>5443.9</v>
      </c>
      <c r="J77" s="117">
        <v>194.7</v>
      </c>
      <c r="K77" s="116">
        <v>249.7</v>
      </c>
      <c r="L77" s="117">
        <f t="shared" si="43"/>
        <v>444.4</v>
      </c>
      <c r="M77" s="116">
        <f>J77*H77</f>
        <v>2385.0749999999998</v>
      </c>
      <c r="N77" s="116">
        <f t="shared" si="41"/>
        <v>3058.8249999999998</v>
      </c>
      <c r="O77" s="118">
        <f t="shared" si="42"/>
        <v>5443.9</v>
      </c>
      <c r="Q77" s="67">
        <v>12.11</v>
      </c>
    </row>
    <row r="78" spans="1:17" ht="39" customHeight="1" x14ac:dyDescent="0.2">
      <c r="A78" s="40" t="s">
        <v>149</v>
      </c>
      <c r="B78" s="40" t="s">
        <v>871</v>
      </c>
      <c r="C78" s="40" t="s">
        <v>834</v>
      </c>
      <c r="D78" s="42" t="s">
        <v>150</v>
      </c>
      <c r="E78" s="43" t="s">
        <v>107</v>
      </c>
      <c r="F78" s="45">
        <v>3591.7</v>
      </c>
      <c r="G78" s="44">
        <f t="shared" si="37"/>
        <v>8.8742149999999995</v>
      </c>
      <c r="H78" s="44">
        <f t="shared" si="27"/>
        <v>10.97</v>
      </c>
      <c r="I78" s="122">
        <f t="shared" si="38"/>
        <v>39400.949999999997</v>
      </c>
      <c r="J78" s="117">
        <v>3591.7</v>
      </c>
      <c r="K78" s="116">
        <v>0</v>
      </c>
      <c r="L78" s="117">
        <v>3591.7</v>
      </c>
      <c r="M78" s="116">
        <f t="shared" si="40"/>
        <v>39400.949000000001</v>
      </c>
      <c r="N78" s="116">
        <f t="shared" si="41"/>
        <v>0</v>
      </c>
      <c r="O78" s="118">
        <f t="shared" si="42"/>
        <v>39400.949000000001</v>
      </c>
      <c r="Q78" s="67">
        <v>10.85</v>
      </c>
    </row>
    <row r="79" spans="1:17" ht="39" hidden="1" customHeight="1" x14ac:dyDescent="0.2">
      <c r="A79" s="40" t="s">
        <v>151</v>
      </c>
      <c r="B79" s="40" t="s">
        <v>872</v>
      </c>
      <c r="C79" s="40" t="s">
        <v>834</v>
      </c>
      <c r="D79" s="42" t="s">
        <v>152</v>
      </c>
      <c r="E79" s="43" t="s">
        <v>13</v>
      </c>
      <c r="F79" s="45">
        <v>1</v>
      </c>
      <c r="G79" s="44">
        <f t="shared" si="37"/>
        <v>39.627254999999998</v>
      </c>
      <c r="H79" s="44">
        <f t="shared" si="27"/>
        <v>48.99</v>
      </c>
      <c r="I79" s="122">
        <f t="shared" si="38"/>
        <v>48.99</v>
      </c>
      <c r="J79" s="115">
        <v>0</v>
      </c>
      <c r="K79" s="116">
        <v>0</v>
      </c>
      <c r="L79" s="117">
        <f t="shared" ref="L79" si="44">J79+K79</f>
        <v>0</v>
      </c>
      <c r="M79" s="116">
        <f t="shared" si="40"/>
        <v>0</v>
      </c>
      <c r="N79" s="116">
        <f t="shared" si="41"/>
        <v>0</v>
      </c>
      <c r="O79" s="118">
        <f t="shared" si="42"/>
        <v>0</v>
      </c>
      <c r="Q79" s="67">
        <v>48.45</v>
      </c>
    </row>
    <row r="80" spans="1:17" ht="39" customHeight="1" x14ac:dyDescent="0.2">
      <c r="A80" s="40" t="s">
        <v>153</v>
      </c>
      <c r="B80" s="40" t="s">
        <v>154</v>
      </c>
      <c r="C80" s="40" t="s">
        <v>834</v>
      </c>
      <c r="D80" s="42" t="s">
        <v>155</v>
      </c>
      <c r="E80" s="43" t="s">
        <v>13</v>
      </c>
      <c r="F80" s="45">
        <v>369.6</v>
      </c>
      <c r="G80" s="44">
        <f t="shared" si="37"/>
        <v>2.5109529999999998</v>
      </c>
      <c r="H80" s="44">
        <f t="shared" si="27"/>
        <v>3.1</v>
      </c>
      <c r="I80" s="122">
        <f t="shared" si="38"/>
        <v>1145.76</v>
      </c>
      <c r="J80" s="116">
        <v>369.6</v>
      </c>
      <c r="K80" s="116">
        <v>0</v>
      </c>
      <c r="L80" s="117">
        <f t="shared" ref="L80:L81" si="45">J80+K80</f>
        <v>369.6</v>
      </c>
      <c r="M80" s="116">
        <f t="shared" si="40"/>
        <v>1145.76</v>
      </c>
      <c r="N80" s="116">
        <f t="shared" si="41"/>
        <v>0</v>
      </c>
      <c r="O80" s="118">
        <f t="shared" si="42"/>
        <v>1145.76</v>
      </c>
      <c r="Q80" s="67">
        <v>3.07</v>
      </c>
    </row>
    <row r="81" spans="1:17" ht="51.95" hidden="1" customHeight="1" x14ac:dyDescent="0.2">
      <c r="A81" s="40" t="s">
        <v>156</v>
      </c>
      <c r="B81" s="40" t="s">
        <v>157</v>
      </c>
      <c r="C81" s="40" t="s">
        <v>834</v>
      </c>
      <c r="D81" s="42" t="s">
        <v>158</v>
      </c>
      <c r="E81" s="43" t="s">
        <v>13</v>
      </c>
      <c r="F81" s="45">
        <v>1</v>
      </c>
      <c r="G81" s="44">
        <f t="shared" si="37"/>
        <v>87.523478999999995</v>
      </c>
      <c r="H81" s="44">
        <f t="shared" si="27"/>
        <v>108.21</v>
      </c>
      <c r="I81" s="122">
        <f t="shared" si="38"/>
        <v>108.21</v>
      </c>
      <c r="J81" s="115">
        <v>0</v>
      </c>
      <c r="K81" s="116">
        <v>0</v>
      </c>
      <c r="L81" s="117">
        <f t="shared" si="45"/>
        <v>0</v>
      </c>
      <c r="M81" s="116">
        <f t="shared" si="40"/>
        <v>0</v>
      </c>
      <c r="N81" s="116">
        <f t="shared" si="41"/>
        <v>0</v>
      </c>
      <c r="O81" s="118">
        <f t="shared" si="42"/>
        <v>0</v>
      </c>
      <c r="Q81" s="67">
        <v>107.01</v>
      </c>
    </row>
    <row r="82" spans="1:17" ht="51.95" customHeight="1" x14ac:dyDescent="0.2">
      <c r="A82" s="40" t="s">
        <v>988</v>
      </c>
      <c r="B82" s="50"/>
      <c r="C82" s="50" t="s">
        <v>907</v>
      </c>
      <c r="D82" s="97" t="s">
        <v>913</v>
      </c>
      <c r="E82" s="43" t="s">
        <v>103</v>
      </c>
      <c r="F82" s="45">
        <v>158.38999999999999</v>
      </c>
      <c r="G82" s="44"/>
      <c r="H82" s="44">
        <v>713.44</v>
      </c>
      <c r="I82" s="122">
        <f t="shared" si="38"/>
        <v>113001.76</v>
      </c>
      <c r="J82" s="130">
        <v>0</v>
      </c>
      <c r="K82" s="116">
        <v>82.69</v>
      </c>
      <c r="L82" s="117">
        <f t="shared" ref="L82" si="46">J82+K82</f>
        <v>82.69</v>
      </c>
      <c r="M82" s="116">
        <f t="shared" si="40"/>
        <v>0</v>
      </c>
      <c r="N82" s="116">
        <f t="shared" si="41"/>
        <v>58994.353600000002</v>
      </c>
      <c r="O82" s="118">
        <f t="shared" si="42"/>
        <v>58994.353600000002</v>
      </c>
      <c r="P82" s="69"/>
      <c r="Q82" s="70"/>
    </row>
    <row r="83" spans="1:17" ht="51.95" customHeight="1" x14ac:dyDescent="0.2">
      <c r="A83" s="40" t="s">
        <v>989</v>
      </c>
      <c r="B83" s="50">
        <v>44535</v>
      </c>
      <c r="C83" s="50" t="s">
        <v>834</v>
      </c>
      <c r="D83" s="97" t="s">
        <v>914</v>
      </c>
      <c r="E83" s="43" t="s">
        <v>103</v>
      </c>
      <c r="F83" s="45">
        <v>158.38999999999999</v>
      </c>
      <c r="G83" s="44"/>
      <c r="H83" s="44">
        <v>54.08</v>
      </c>
      <c r="I83" s="122">
        <f t="shared" si="38"/>
        <v>8565.73</v>
      </c>
      <c r="J83" s="130">
        <v>0</v>
      </c>
      <c r="K83" s="116">
        <v>82.69</v>
      </c>
      <c r="L83" s="117">
        <f t="shared" ref="L83:L84" si="47">J83+K83</f>
        <v>82.69</v>
      </c>
      <c r="M83" s="116">
        <f t="shared" si="40"/>
        <v>0</v>
      </c>
      <c r="N83" s="116">
        <f t="shared" si="41"/>
        <v>4471.8751999999995</v>
      </c>
      <c r="O83" s="118">
        <f t="shared" si="42"/>
        <v>4471.8751999999995</v>
      </c>
      <c r="P83" s="69"/>
      <c r="Q83" s="70"/>
    </row>
    <row r="84" spans="1:17" ht="51.95" hidden="1" customHeight="1" x14ac:dyDescent="0.2">
      <c r="A84" s="40" t="s">
        <v>990</v>
      </c>
      <c r="B84" s="50">
        <v>92768</v>
      </c>
      <c r="C84" s="50" t="s">
        <v>834</v>
      </c>
      <c r="D84" s="97" t="s">
        <v>146</v>
      </c>
      <c r="E84" s="40" t="s">
        <v>107</v>
      </c>
      <c r="F84" s="45">
        <v>156.1</v>
      </c>
      <c r="G84" s="44"/>
      <c r="H84" s="44">
        <v>13.63</v>
      </c>
      <c r="I84" s="122">
        <f t="shared" si="38"/>
        <v>2127.64</v>
      </c>
      <c r="J84" s="115">
        <v>0</v>
      </c>
      <c r="K84" s="116">
        <v>0</v>
      </c>
      <c r="L84" s="117">
        <f t="shared" si="47"/>
        <v>0</v>
      </c>
      <c r="M84" s="116">
        <f t="shared" si="40"/>
        <v>0</v>
      </c>
      <c r="N84" s="116">
        <f t="shared" si="41"/>
        <v>0</v>
      </c>
      <c r="O84" s="118">
        <f t="shared" si="42"/>
        <v>0</v>
      </c>
      <c r="P84" s="69"/>
      <c r="Q84" s="70"/>
    </row>
    <row r="85" spans="1:17" ht="51.95" customHeight="1" x14ac:dyDescent="0.2">
      <c r="A85" s="40" t="s">
        <v>991</v>
      </c>
      <c r="B85" s="50">
        <v>92770</v>
      </c>
      <c r="C85" s="50" t="s">
        <v>834</v>
      </c>
      <c r="D85" s="97" t="s">
        <v>148</v>
      </c>
      <c r="E85" s="40" t="s">
        <v>107</v>
      </c>
      <c r="F85" s="45">
        <v>6205.4</v>
      </c>
      <c r="G85" s="44"/>
      <c r="H85" s="44">
        <v>12.25</v>
      </c>
      <c r="I85" s="122">
        <f t="shared" si="38"/>
        <v>76016.149999999994</v>
      </c>
      <c r="J85" s="130">
        <v>0</v>
      </c>
      <c r="K85" s="116">
        <v>6205.4</v>
      </c>
      <c r="L85" s="117">
        <f t="shared" ref="L85:L142" si="48">J85+K85</f>
        <v>6205.4</v>
      </c>
      <c r="M85" s="116">
        <f t="shared" si="40"/>
        <v>0</v>
      </c>
      <c r="N85" s="116">
        <f t="shared" si="41"/>
        <v>76016.149999999994</v>
      </c>
      <c r="O85" s="118">
        <f t="shared" si="42"/>
        <v>76016.149999999994</v>
      </c>
      <c r="P85" s="69"/>
      <c r="Q85" s="70"/>
    </row>
    <row r="86" spans="1:17" ht="51.95" customHeight="1" x14ac:dyDescent="0.2">
      <c r="A86" s="40" t="s">
        <v>992</v>
      </c>
      <c r="B86" s="50">
        <v>92771</v>
      </c>
      <c r="C86" s="50" t="s">
        <v>834</v>
      </c>
      <c r="D86" s="97" t="s">
        <v>150</v>
      </c>
      <c r="E86" s="40" t="s">
        <v>107</v>
      </c>
      <c r="F86" s="45">
        <v>1350.7</v>
      </c>
      <c r="G86" s="44"/>
      <c r="H86" s="44">
        <v>10.97</v>
      </c>
      <c r="I86" s="122">
        <f t="shared" si="38"/>
        <v>14817.18</v>
      </c>
      <c r="J86" s="130">
        <v>0</v>
      </c>
      <c r="K86" s="116">
        <v>1350.7</v>
      </c>
      <c r="L86" s="117">
        <f t="shared" ref="L86" si="49">J86+K86</f>
        <v>1350.7</v>
      </c>
      <c r="M86" s="116">
        <f t="shared" si="40"/>
        <v>0</v>
      </c>
      <c r="N86" s="116">
        <f t="shared" si="41"/>
        <v>14817.179000000002</v>
      </c>
      <c r="O86" s="118">
        <f t="shared" si="42"/>
        <v>14817.179000000002</v>
      </c>
      <c r="P86" s="69"/>
      <c r="Q86" s="70"/>
    </row>
    <row r="87" spans="1:17" ht="51.95" customHeight="1" x14ac:dyDescent="0.2">
      <c r="A87" s="40" t="s">
        <v>993</v>
      </c>
      <c r="B87" s="50">
        <v>92772</v>
      </c>
      <c r="C87" s="50" t="s">
        <v>834</v>
      </c>
      <c r="D87" s="97" t="s">
        <v>915</v>
      </c>
      <c r="E87" s="40" t="s">
        <v>107</v>
      </c>
      <c r="F87" s="45">
        <v>1058.5</v>
      </c>
      <c r="G87" s="44"/>
      <c r="H87" s="44">
        <v>9.2200000000000006</v>
      </c>
      <c r="I87" s="122">
        <f t="shared" si="38"/>
        <v>9759.3700000000008</v>
      </c>
      <c r="J87" s="130">
        <v>0</v>
      </c>
      <c r="K87" s="116">
        <v>1058.5</v>
      </c>
      <c r="L87" s="117">
        <f t="shared" ref="L87" si="50">J87+K87</f>
        <v>1058.5</v>
      </c>
      <c r="M87" s="116">
        <f t="shared" si="40"/>
        <v>0</v>
      </c>
      <c r="N87" s="116">
        <f t="shared" si="41"/>
        <v>9759.3700000000008</v>
      </c>
      <c r="O87" s="118">
        <f t="shared" si="42"/>
        <v>9759.3700000000008</v>
      </c>
      <c r="P87" s="69"/>
      <c r="Q87" s="70"/>
    </row>
    <row r="88" spans="1:17" ht="51.95" customHeight="1" x14ac:dyDescent="0.2">
      <c r="A88" s="40" t="s">
        <v>994</v>
      </c>
      <c r="B88" s="50">
        <v>92773</v>
      </c>
      <c r="C88" s="50" t="s">
        <v>834</v>
      </c>
      <c r="D88" s="97" t="s">
        <v>916</v>
      </c>
      <c r="E88" s="40" t="s">
        <v>107</v>
      </c>
      <c r="F88" s="45">
        <v>74.099999999999994</v>
      </c>
      <c r="G88" s="44"/>
      <c r="H88" s="44">
        <v>9.07</v>
      </c>
      <c r="I88" s="122">
        <f t="shared" si="38"/>
        <v>672.09</v>
      </c>
      <c r="J88" s="130">
        <v>0</v>
      </c>
      <c r="K88" s="116">
        <v>74.099999999999994</v>
      </c>
      <c r="L88" s="117">
        <f t="shared" ref="L88:L90" si="51">J88+K88</f>
        <v>74.099999999999994</v>
      </c>
      <c r="M88" s="116">
        <f t="shared" si="40"/>
        <v>0</v>
      </c>
      <c r="N88" s="116">
        <f t="shared" si="41"/>
        <v>672.08699999999999</v>
      </c>
      <c r="O88" s="118">
        <f t="shared" si="42"/>
        <v>672.08699999999999</v>
      </c>
      <c r="P88" s="69"/>
      <c r="Q88" s="70"/>
    </row>
    <row r="89" spans="1:17" ht="51.95" hidden="1" customHeight="1" x14ac:dyDescent="0.2">
      <c r="A89" s="40" t="s">
        <v>995</v>
      </c>
      <c r="B89" s="50"/>
      <c r="C89" s="50" t="s">
        <v>907</v>
      </c>
      <c r="D89" s="42" t="s">
        <v>917</v>
      </c>
      <c r="E89" s="43" t="s">
        <v>13</v>
      </c>
      <c r="F89" s="45">
        <v>328.99</v>
      </c>
      <c r="G89" s="44"/>
      <c r="H89" s="44">
        <v>57.78</v>
      </c>
      <c r="I89" s="122">
        <f t="shared" si="38"/>
        <v>19009.04</v>
      </c>
      <c r="J89" s="115">
        <v>0</v>
      </c>
      <c r="K89" s="116">
        <v>0</v>
      </c>
      <c r="L89" s="117">
        <f t="shared" si="51"/>
        <v>0</v>
      </c>
      <c r="M89" s="116">
        <f t="shared" si="40"/>
        <v>0</v>
      </c>
      <c r="N89" s="116">
        <f t="shared" si="41"/>
        <v>0</v>
      </c>
      <c r="O89" s="118">
        <f t="shared" si="42"/>
        <v>0</v>
      </c>
      <c r="P89" s="69"/>
      <c r="Q89" s="70"/>
    </row>
    <row r="90" spans="1:17" ht="51.95" hidden="1" customHeight="1" x14ac:dyDescent="0.2">
      <c r="A90" s="40" t="s">
        <v>996</v>
      </c>
      <c r="B90" s="50"/>
      <c r="C90" s="50" t="s">
        <v>907</v>
      </c>
      <c r="D90" s="42" t="s">
        <v>918</v>
      </c>
      <c r="E90" s="43" t="s">
        <v>13</v>
      </c>
      <c r="F90" s="45">
        <v>328.99</v>
      </c>
      <c r="G90" s="44"/>
      <c r="H90" s="44">
        <v>50.88</v>
      </c>
      <c r="I90" s="122">
        <f t="shared" si="38"/>
        <v>16739.009999999998</v>
      </c>
      <c r="J90" s="115">
        <v>0</v>
      </c>
      <c r="K90" s="116">
        <v>0</v>
      </c>
      <c r="L90" s="117">
        <f t="shared" si="51"/>
        <v>0</v>
      </c>
      <c r="M90" s="116">
        <f t="shared" si="40"/>
        <v>0</v>
      </c>
      <c r="N90" s="116">
        <f t="shared" si="41"/>
        <v>0</v>
      </c>
      <c r="O90" s="118">
        <f t="shared" si="42"/>
        <v>0</v>
      </c>
      <c r="P90" s="69"/>
      <c r="Q90" s="70"/>
    </row>
    <row r="91" spans="1:17" ht="24" hidden="1" customHeight="1" x14ac:dyDescent="0.2">
      <c r="A91" s="91" t="s">
        <v>159</v>
      </c>
      <c r="B91" s="92"/>
      <c r="C91" s="91"/>
      <c r="D91" s="92" t="s">
        <v>160</v>
      </c>
      <c r="E91" s="93"/>
      <c r="F91" s="94"/>
      <c r="G91" s="94" t="s">
        <v>3</v>
      </c>
      <c r="H91" s="95">
        <f>I91</f>
        <v>367137.41</v>
      </c>
      <c r="I91" s="123">
        <f>SUM(I92:I103)</f>
        <v>367137.41</v>
      </c>
      <c r="J91" s="132"/>
      <c r="K91" s="133"/>
      <c r="L91" s="134"/>
      <c r="M91" s="135">
        <f>SUM(M92:M103)</f>
        <v>0</v>
      </c>
      <c r="N91" s="135">
        <f>SUM(N92:N103)</f>
        <v>0</v>
      </c>
      <c r="O91" s="135">
        <f>SUM(O92:O103)</f>
        <v>0</v>
      </c>
      <c r="Q91" s="68" t="s">
        <v>3</v>
      </c>
    </row>
    <row r="92" spans="1:17" ht="51.95" hidden="1" customHeight="1" x14ac:dyDescent="0.2">
      <c r="A92" s="40" t="s">
        <v>161</v>
      </c>
      <c r="B92" s="40" t="s">
        <v>162</v>
      </c>
      <c r="C92" s="40" t="s">
        <v>834</v>
      </c>
      <c r="D92" s="42" t="s">
        <v>163</v>
      </c>
      <c r="E92" s="43" t="s">
        <v>13</v>
      </c>
      <c r="F92" s="45">
        <v>1</v>
      </c>
      <c r="G92" s="44">
        <f t="shared" ref="G92:G101" si="52">Q92*$S$3</f>
        <v>71.329058999999987</v>
      </c>
      <c r="H92" s="44">
        <f t="shared" si="27"/>
        <v>88.18</v>
      </c>
      <c r="I92" s="122">
        <f t="shared" ref="I92:I103" si="53">ROUND(F92*H92,2)</f>
        <v>88.18</v>
      </c>
      <c r="J92" s="115">
        <v>0</v>
      </c>
      <c r="K92" s="116">
        <v>0</v>
      </c>
      <c r="L92" s="117">
        <f t="shared" ref="L92:L103" si="54">J92+K92</f>
        <v>0</v>
      </c>
      <c r="M92" s="116">
        <f t="shared" ref="M92:M130" si="55">J92*H92</f>
        <v>0</v>
      </c>
      <c r="N92" s="116">
        <f t="shared" ref="N92:N130" si="56">K92*H92</f>
        <v>0</v>
      </c>
      <c r="O92" s="118">
        <f t="shared" ref="O92:O130" si="57">N92+M92</f>
        <v>0</v>
      </c>
      <c r="Q92" s="67">
        <v>87.21</v>
      </c>
    </row>
    <row r="93" spans="1:17" ht="39" hidden="1" customHeight="1" x14ac:dyDescent="0.2">
      <c r="A93" s="40" t="s">
        <v>164</v>
      </c>
      <c r="B93" s="40" t="s">
        <v>858</v>
      </c>
      <c r="C93" s="40" t="s">
        <v>834</v>
      </c>
      <c r="D93" s="42" t="s">
        <v>72</v>
      </c>
      <c r="E93" s="43" t="s">
        <v>13</v>
      </c>
      <c r="F93" s="45">
        <v>144.81</v>
      </c>
      <c r="G93" s="44">
        <f t="shared" si="52"/>
        <v>3.7868769999999996</v>
      </c>
      <c r="H93" s="44">
        <f t="shared" si="27"/>
        <v>4.68</v>
      </c>
      <c r="I93" s="122">
        <f t="shared" si="53"/>
        <v>677.71</v>
      </c>
      <c r="J93" s="115">
        <v>0</v>
      </c>
      <c r="K93" s="116">
        <v>0</v>
      </c>
      <c r="L93" s="117">
        <f t="shared" si="54"/>
        <v>0</v>
      </c>
      <c r="M93" s="116">
        <f t="shared" si="55"/>
        <v>0</v>
      </c>
      <c r="N93" s="116">
        <f t="shared" si="56"/>
        <v>0</v>
      </c>
      <c r="O93" s="118">
        <f t="shared" si="57"/>
        <v>0</v>
      </c>
      <c r="Q93" s="67">
        <v>4.63</v>
      </c>
    </row>
    <row r="94" spans="1:17" ht="51.95" hidden="1" customHeight="1" x14ac:dyDescent="0.2">
      <c r="A94" s="40" t="s">
        <v>165</v>
      </c>
      <c r="B94" s="40" t="s">
        <v>74</v>
      </c>
      <c r="C94" s="40" t="s">
        <v>834</v>
      </c>
      <c r="D94" s="42" t="s">
        <v>75</v>
      </c>
      <c r="E94" s="43" t="s">
        <v>13</v>
      </c>
      <c r="F94" s="45">
        <v>144.81</v>
      </c>
      <c r="G94" s="44">
        <f t="shared" si="52"/>
        <v>53.457943999999998</v>
      </c>
      <c r="H94" s="44">
        <f t="shared" si="27"/>
        <v>66.09</v>
      </c>
      <c r="I94" s="122">
        <f t="shared" si="53"/>
        <v>9570.49</v>
      </c>
      <c r="J94" s="115">
        <v>0</v>
      </c>
      <c r="K94" s="116">
        <v>0</v>
      </c>
      <c r="L94" s="117">
        <f t="shared" si="54"/>
        <v>0</v>
      </c>
      <c r="M94" s="116">
        <f t="shared" si="55"/>
        <v>0</v>
      </c>
      <c r="N94" s="116">
        <f t="shared" si="56"/>
        <v>0</v>
      </c>
      <c r="O94" s="118">
        <f t="shared" si="57"/>
        <v>0</v>
      </c>
      <c r="Q94" s="67">
        <v>65.36</v>
      </c>
    </row>
    <row r="95" spans="1:17" ht="51.95" hidden="1" customHeight="1" x14ac:dyDescent="0.2">
      <c r="A95" s="40" t="s">
        <v>166</v>
      </c>
      <c r="B95" s="40" t="s">
        <v>873</v>
      </c>
      <c r="C95" s="40" t="s">
        <v>834</v>
      </c>
      <c r="D95" s="42" t="s">
        <v>167</v>
      </c>
      <c r="E95" s="43" t="s">
        <v>13</v>
      </c>
      <c r="F95" s="45">
        <v>565.6</v>
      </c>
      <c r="G95" s="44">
        <f t="shared" si="52"/>
        <v>306.62253099999998</v>
      </c>
      <c r="H95" s="44">
        <f t="shared" si="27"/>
        <v>379.08</v>
      </c>
      <c r="I95" s="122">
        <f t="shared" si="53"/>
        <v>214407.65</v>
      </c>
      <c r="J95" s="115">
        <v>0</v>
      </c>
      <c r="K95" s="116">
        <v>0</v>
      </c>
      <c r="L95" s="117">
        <f t="shared" si="54"/>
        <v>0</v>
      </c>
      <c r="M95" s="116">
        <f t="shared" si="55"/>
        <v>0</v>
      </c>
      <c r="N95" s="116">
        <f t="shared" si="56"/>
        <v>0</v>
      </c>
      <c r="O95" s="118">
        <f t="shared" si="57"/>
        <v>0</v>
      </c>
      <c r="Q95" s="67">
        <v>374.89</v>
      </c>
    </row>
    <row r="96" spans="1:17" ht="39" hidden="1" customHeight="1" x14ac:dyDescent="0.2">
      <c r="A96" s="40" t="s">
        <v>168</v>
      </c>
      <c r="B96" s="40" t="s">
        <v>169</v>
      </c>
      <c r="C96" s="40" t="s">
        <v>834</v>
      </c>
      <c r="D96" s="42" t="s">
        <v>170</v>
      </c>
      <c r="E96" s="43" t="s">
        <v>49</v>
      </c>
      <c r="F96" s="45">
        <v>22.5</v>
      </c>
      <c r="G96" s="44">
        <f t="shared" si="52"/>
        <v>317.43516899999997</v>
      </c>
      <c r="H96" s="44">
        <f t="shared" si="27"/>
        <v>392.45</v>
      </c>
      <c r="I96" s="122">
        <f t="shared" si="53"/>
        <v>8830.1299999999992</v>
      </c>
      <c r="J96" s="115">
        <v>0</v>
      </c>
      <c r="K96" s="116">
        <v>0</v>
      </c>
      <c r="L96" s="117">
        <f t="shared" si="54"/>
        <v>0</v>
      </c>
      <c r="M96" s="116">
        <f t="shared" si="55"/>
        <v>0</v>
      </c>
      <c r="N96" s="116">
        <f t="shared" si="56"/>
        <v>0</v>
      </c>
      <c r="O96" s="118">
        <f t="shared" si="57"/>
        <v>0</v>
      </c>
      <c r="Q96" s="67">
        <v>388.11</v>
      </c>
    </row>
    <row r="97" spans="1:17" ht="39" hidden="1" customHeight="1" x14ac:dyDescent="0.2">
      <c r="A97" s="40" t="s">
        <v>171</v>
      </c>
      <c r="B97" s="40" t="s">
        <v>874</v>
      </c>
      <c r="C97" s="40" t="s">
        <v>834</v>
      </c>
      <c r="D97" s="42" t="s">
        <v>172</v>
      </c>
      <c r="E97" s="43" t="s">
        <v>49</v>
      </c>
      <c r="F97" s="45">
        <v>12.62</v>
      </c>
      <c r="G97" s="44">
        <f t="shared" si="52"/>
        <v>535.21740199999999</v>
      </c>
      <c r="H97" s="44">
        <f t="shared" si="27"/>
        <v>661.69</v>
      </c>
      <c r="I97" s="122">
        <f t="shared" si="53"/>
        <v>8350.5300000000007</v>
      </c>
      <c r="J97" s="115">
        <v>0</v>
      </c>
      <c r="K97" s="116">
        <v>0</v>
      </c>
      <c r="L97" s="117">
        <f t="shared" si="54"/>
        <v>0</v>
      </c>
      <c r="M97" s="116">
        <f t="shared" si="55"/>
        <v>0</v>
      </c>
      <c r="N97" s="116">
        <f t="shared" si="56"/>
        <v>0</v>
      </c>
      <c r="O97" s="118">
        <f t="shared" si="57"/>
        <v>0</v>
      </c>
      <c r="Q97" s="67">
        <v>654.38</v>
      </c>
    </row>
    <row r="98" spans="1:17" ht="26.1" hidden="1" customHeight="1" x14ac:dyDescent="0.2">
      <c r="A98" s="40" t="s">
        <v>173</v>
      </c>
      <c r="B98" s="40" t="s">
        <v>875</v>
      </c>
      <c r="C98" s="40" t="s">
        <v>834</v>
      </c>
      <c r="D98" s="42" t="s">
        <v>174</v>
      </c>
      <c r="E98" s="43" t="s">
        <v>13</v>
      </c>
      <c r="F98" s="45">
        <v>127.35</v>
      </c>
      <c r="G98" s="44">
        <f t="shared" si="52"/>
        <v>81.119321999999997</v>
      </c>
      <c r="H98" s="44">
        <f t="shared" si="27"/>
        <v>100.29</v>
      </c>
      <c r="I98" s="122">
        <f t="shared" si="53"/>
        <v>12771.93</v>
      </c>
      <c r="J98" s="115">
        <v>0</v>
      </c>
      <c r="K98" s="116">
        <v>0</v>
      </c>
      <c r="L98" s="117">
        <f t="shared" si="54"/>
        <v>0</v>
      </c>
      <c r="M98" s="116">
        <f t="shared" si="55"/>
        <v>0</v>
      </c>
      <c r="N98" s="116">
        <f t="shared" si="56"/>
        <v>0</v>
      </c>
      <c r="O98" s="118">
        <f t="shared" si="57"/>
        <v>0</v>
      </c>
      <c r="Q98" s="67">
        <v>99.18</v>
      </c>
    </row>
    <row r="99" spans="1:17" ht="26.1" hidden="1" customHeight="1" x14ac:dyDescent="0.2">
      <c r="A99" s="40" t="s">
        <v>175</v>
      </c>
      <c r="B99" s="40" t="s">
        <v>876</v>
      </c>
      <c r="C99" s="40" t="s">
        <v>836</v>
      </c>
      <c r="D99" s="42" t="s">
        <v>176</v>
      </c>
      <c r="E99" s="43" t="s">
        <v>177</v>
      </c>
      <c r="F99" s="45">
        <v>1</v>
      </c>
      <c r="G99" s="44">
        <f t="shared" si="52"/>
        <v>1308.7136109999999</v>
      </c>
      <c r="H99" s="44">
        <f t="shared" si="27"/>
        <v>1617.96</v>
      </c>
      <c r="I99" s="122">
        <f t="shared" si="53"/>
        <v>1617.96</v>
      </c>
      <c r="J99" s="115">
        <v>0</v>
      </c>
      <c r="K99" s="116">
        <v>0</v>
      </c>
      <c r="L99" s="117">
        <f t="shared" si="54"/>
        <v>0</v>
      </c>
      <c r="M99" s="116">
        <f t="shared" si="55"/>
        <v>0</v>
      </c>
      <c r="N99" s="116">
        <f t="shared" si="56"/>
        <v>0</v>
      </c>
      <c r="O99" s="118">
        <f t="shared" si="57"/>
        <v>0</v>
      </c>
      <c r="Q99" s="67">
        <v>1600.09</v>
      </c>
    </row>
    <row r="100" spans="1:17" ht="39" hidden="1" customHeight="1" x14ac:dyDescent="0.2">
      <c r="A100" s="40" t="s">
        <v>178</v>
      </c>
      <c r="B100" s="40" t="s">
        <v>179</v>
      </c>
      <c r="C100" s="40" t="s">
        <v>834</v>
      </c>
      <c r="D100" s="42" t="s">
        <v>180</v>
      </c>
      <c r="E100" s="43" t="s">
        <v>13</v>
      </c>
      <c r="F100" s="45">
        <v>565.6</v>
      </c>
      <c r="G100" s="44">
        <f t="shared" si="52"/>
        <v>108.44536099999999</v>
      </c>
      <c r="H100" s="44">
        <f t="shared" si="27"/>
        <v>134.07</v>
      </c>
      <c r="I100" s="122">
        <f t="shared" si="53"/>
        <v>75829.990000000005</v>
      </c>
      <c r="J100" s="115">
        <v>0</v>
      </c>
      <c r="K100" s="116">
        <v>0</v>
      </c>
      <c r="L100" s="117">
        <f t="shared" si="54"/>
        <v>0</v>
      </c>
      <c r="M100" s="116">
        <f t="shared" si="55"/>
        <v>0</v>
      </c>
      <c r="N100" s="116">
        <f t="shared" si="56"/>
        <v>0</v>
      </c>
      <c r="O100" s="118">
        <f t="shared" si="57"/>
        <v>0</v>
      </c>
      <c r="Q100" s="67">
        <v>132.59</v>
      </c>
    </row>
    <row r="101" spans="1:17" ht="39" hidden="1" customHeight="1" x14ac:dyDescent="0.2">
      <c r="A101" s="40" t="s">
        <v>181</v>
      </c>
      <c r="B101" s="40" t="s">
        <v>877</v>
      </c>
      <c r="C101" s="40" t="s">
        <v>834</v>
      </c>
      <c r="D101" s="42" t="s">
        <v>182</v>
      </c>
      <c r="E101" s="43" t="s">
        <v>13</v>
      </c>
      <c r="F101" s="45">
        <v>144.81</v>
      </c>
      <c r="G101" s="44">
        <f t="shared" si="52"/>
        <v>39.880803999999998</v>
      </c>
      <c r="H101" s="44">
        <f t="shared" si="27"/>
        <v>49.3</v>
      </c>
      <c r="I101" s="122">
        <f t="shared" si="53"/>
        <v>7139.13</v>
      </c>
      <c r="J101" s="115">
        <v>0</v>
      </c>
      <c r="K101" s="116">
        <v>0</v>
      </c>
      <c r="L101" s="117">
        <f t="shared" si="54"/>
        <v>0</v>
      </c>
      <c r="M101" s="116">
        <f t="shared" si="55"/>
        <v>0</v>
      </c>
      <c r="N101" s="116">
        <f t="shared" si="56"/>
        <v>0</v>
      </c>
      <c r="O101" s="118">
        <f t="shared" si="57"/>
        <v>0</v>
      </c>
      <c r="Q101" s="67">
        <v>48.76</v>
      </c>
    </row>
    <row r="102" spans="1:17" ht="39" hidden="1" customHeight="1" x14ac:dyDescent="0.25">
      <c r="A102" s="40" t="s">
        <v>1000</v>
      </c>
      <c r="B102" s="50"/>
      <c r="C102" s="50" t="s">
        <v>907</v>
      </c>
      <c r="D102" s="147" t="s">
        <v>911</v>
      </c>
      <c r="E102" s="43" t="s">
        <v>13</v>
      </c>
      <c r="F102" s="45">
        <v>565.6</v>
      </c>
      <c r="G102" s="44"/>
      <c r="H102" s="44">
        <v>21.95</v>
      </c>
      <c r="I102" s="122">
        <f t="shared" si="53"/>
        <v>12414.92</v>
      </c>
      <c r="J102" s="115">
        <v>0</v>
      </c>
      <c r="K102" s="116">
        <v>0</v>
      </c>
      <c r="L102" s="117">
        <f t="shared" si="54"/>
        <v>0</v>
      </c>
      <c r="M102" s="116">
        <f t="shared" si="55"/>
        <v>0</v>
      </c>
      <c r="N102" s="116">
        <f t="shared" si="56"/>
        <v>0</v>
      </c>
      <c r="O102" s="118">
        <f t="shared" si="57"/>
        <v>0</v>
      </c>
      <c r="P102" s="69"/>
      <c r="Q102" s="70"/>
    </row>
    <row r="103" spans="1:17" ht="39" hidden="1" customHeight="1" x14ac:dyDescent="0.2">
      <c r="A103" s="40" t="s">
        <v>1001</v>
      </c>
      <c r="B103" s="50">
        <v>98563</v>
      </c>
      <c r="C103" s="50" t="s">
        <v>834</v>
      </c>
      <c r="D103" s="97" t="s">
        <v>912</v>
      </c>
      <c r="E103" s="43" t="s">
        <v>13</v>
      </c>
      <c r="F103" s="45">
        <v>420.79</v>
      </c>
      <c r="G103" s="44"/>
      <c r="H103" s="44">
        <v>36.69</v>
      </c>
      <c r="I103" s="122">
        <f t="shared" si="53"/>
        <v>15438.79</v>
      </c>
      <c r="J103" s="115">
        <v>0</v>
      </c>
      <c r="K103" s="116">
        <v>0</v>
      </c>
      <c r="L103" s="117">
        <f t="shared" si="54"/>
        <v>0</v>
      </c>
      <c r="M103" s="116">
        <f t="shared" si="55"/>
        <v>0</v>
      </c>
      <c r="N103" s="116">
        <f t="shared" si="56"/>
        <v>0</v>
      </c>
      <c r="O103" s="118">
        <f t="shared" si="57"/>
        <v>0</v>
      </c>
      <c r="P103" s="69"/>
      <c r="Q103" s="70"/>
    </row>
    <row r="104" spans="1:17" ht="24" hidden="1" customHeight="1" x14ac:dyDescent="0.2">
      <c r="A104" s="91" t="s">
        <v>183</v>
      </c>
      <c r="B104" s="92"/>
      <c r="C104" s="91"/>
      <c r="D104" s="92" t="s">
        <v>184</v>
      </c>
      <c r="E104" s="93"/>
      <c r="F104" s="94"/>
      <c r="G104" s="94" t="s">
        <v>3</v>
      </c>
      <c r="H104" s="95">
        <f>I104</f>
        <v>44028.18</v>
      </c>
      <c r="I104" s="123">
        <f>SUM(I105:I130)</f>
        <v>44028.18</v>
      </c>
      <c r="J104" s="132"/>
      <c r="K104" s="133"/>
      <c r="L104" s="134"/>
      <c r="M104" s="139">
        <f>SUM(M105:M130)</f>
        <v>0</v>
      </c>
      <c r="N104" s="139">
        <f>SUM(N105:N130)</f>
        <v>0</v>
      </c>
      <c r="O104" s="139">
        <f>SUM(O105:O130)</f>
        <v>0</v>
      </c>
      <c r="Q104" s="68" t="s">
        <v>3</v>
      </c>
    </row>
    <row r="105" spans="1:17" ht="26.1" hidden="1" customHeight="1" x14ac:dyDescent="0.2">
      <c r="A105" s="40" t="s">
        <v>185</v>
      </c>
      <c r="B105" s="40" t="s">
        <v>186</v>
      </c>
      <c r="C105" s="40" t="s">
        <v>834</v>
      </c>
      <c r="D105" s="42" t="s">
        <v>187</v>
      </c>
      <c r="E105" s="43" t="s">
        <v>26</v>
      </c>
      <c r="F105" s="45">
        <v>2.5299999999999998</v>
      </c>
      <c r="G105" s="44">
        <f t="shared" ref="G105:G130" si="58">Q105*$S$3</f>
        <v>4.130395</v>
      </c>
      <c r="H105" s="44">
        <f t="shared" si="27"/>
        <v>5.1100000000000003</v>
      </c>
      <c r="I105" s="122">
        <f t="shared" ref="I105:I130" si="59">ROUND(F105*H105,2)</f>
        <v>12.93</v>
      </c>
      <c r="J105" s="115">
        <v>0</v>
      </c>
      <c r="K105" s="116">
        <v>0</v>
      </c>
      <c r="L105" s="117">
        <f t="shared" ref="L105:L130" si="60">J105+K105</f>
        <v>0</v>
      </c>
      <c r="M105" s="116">
        <f t="shared" si="55"/>
        <v>0</v>
      </c>
      <c r="N105" s="116">
        <f t="shared" si="56"/>
        <v>0</v>
      </c>
      <c r="O105" s="118">
        <f t="shared" si="57"/>
        <v>0</v>
      </c>
      <c r="Q105" s="67">
        <v>5.05</v>
      </c>
    </row>
    <row r="106" spans="1:17" ht="26.1" hidden="1" customHeight="1" x14ac:dyDescent="0.2">
      <c r="A106" s="40" t="s">
        <v>188</v>
      </c>
      <c r="B106" s="40" t="s">
        <v>878</v>
      </c>
      <c r="C106" s="40" t="s">
        <v>834</v>
      </c>
      <c r="D106" s="42" t="s">
        <v>189</v>
      </c>
      <c r="E106" s="43" t="s">
        <v>26</v>
      </c>
      <c r="F106" s="45">
        <v>166.93</v>
      </c>
      <c r="G106" s="44">
        <f t="shared" si="58"/>
        <v>14.002447999999999</v>
      </c>
      <c r="H106" s="44">
        <f t="shared" si="27"/>
        <v>17.309999999999999</v>
      </c>
      <c r="I106" s="122">
        <f t="shared" si="59"/>
        <v>2889.56</v>
      </c>
      <c r="J106" s="115">
        <v>0</v>
      </c>
      <c r="K106" s="116">
        <v>0</v>
      </c>
      <c r="L106" s="117">
        <f t="shared" si="60"/>
        <v>0</v>
      </c>
      <c r="M106" s="116">
        <f t="shared" si="55"/>
        <v>0</v>
      </c>
      <c r="N106" s="116">
        <f t="shared" si="56"/>
        <v>0</v>
      </c>
      <c r="O106" s="118">
        <f t="shared" si="57"/>
        <v>0</v>
      </c>
      <c r="Q106" s="67">
        <v>17.12</v>
      </c>
    </row>
    <row r="107" spans="1:17" ht="26.1" hidden="1" customHeight="1" x14ac:dyDescent="0.2">
      <c r="A107" s="40" t="s">
        <v>190</v>
      </c>
      <c r="B107" s="40" t="s">
        <v>879</v>
      </c>
      <c r="C107" s="40" t="s">
        <v>834</v>
      </c>
      <c r="D107" s="42" t="s">
        <v>191</v>
      </c>
      <c r="E107" s="43" t="s">
        <v>26</v>
      </c>
      <c r="F107" s="45">
        <v>60.83</v>
      </c>
      <c r="G107" s="44">
        <f t="shared" si="58"/>
        <v>36.584666999999996</v>
      </c>
      <c r="H107" s="44">
        <f t="shared" si="27"/>
        <v>45.23</v>
      </c>
      <c r="I107" s="122">
        <f t="shared" si="59"/>
        <v>2751.34</v>
      </c>
      <c r="J107" s="115">
        <v>0</v>
      </c>
      <c r="K107" s="116">
        <v>0</v>
      </c>
      <c r="L107" s="117">
        <f t="shared" si="60"/>
        <v>0</v>
      </c>
      <c r="M107" s="116">
        <f t="shared" si="55"/>
        <v>0</v>
      </c>
      <c r="N107" s="116">
        <f t="shared" si="56"/>
        <v>0</v>
      </c>
      <c r="O107" s="118">
        <f t="shared" si="57"/>
        <v>0</v>
      </c>
      <c r="Q107" s="67">
        <v>44.73</v>
      </c>
    </row>
    <row r="108" spans="1:17" ht="26.1" hidden="1" customHeight="1" x14ac:dyDescent="0.2">
      <c r="A108" s="40" t="s">
        <v>192</v>
      </c>
      <c r="B108" s="40" t="s">
        <v>193</v>
      </c>
      <c r="C108" s="40" t="s">
        <v>834</v>
      </c>
      <c r="D108" s="42" t="s">
        <v>194</v>
      </c>
      <c r="E108" s="43" t="s">
        <v>6</v>
      </c>
      <c r="F108" s="45">
        <v>1</v>
      </c>
      <c r="G108" s="44">
        <f t="shared" si="58"/>
        <v>5.3736030000000001</v>
      </c>
      <c r="H108" s="44">
        <f t="shared" si="27"/>
        <v>6.64</v>
      </c>
      <c r="I108" s="122">
        <f t="shared" si="59"/>
        <v>6.64</v>
      </c>
      <c r="J108" s="115">
        <v>0</v>
      </c>
      <c r="K108" s="116">
        <v>0</v>
      </c>
      <c r="L108" s="117">
        <f t="shared" si="60"/>
        <v>0</v>
      </c>
      <c r="M108" s="116">
        <f t="shared" si="55"/>
        <v>0</v>
      </c>
      <c r="N108" s="116">
        <f t="shared" si="56"/>
        <v>0</v>
      </c>
      <c r="O108" s="118">
        <f t="shared" si="57"/>
        <v>0</v>
      </c>
      <c r="Q108" s="67">
        <v>6.57</v>
      </c>
    </row>
    <row r="109" spans="1:17" ht="39" hidden="1" customHeight="1" x14ac:dyDescent="0.2">
      <c r="A109" s="40" t="s">
        <v>195</v>
      </c>
      <c r="B109" s="40" t="s">
        <v>880</v>
      </c>
      <c r="C109" s="40" t="s">
        <v>834</v>
      </c>
      <c r="D109" s="42" t="s">
        <v>196</v>
      </c>
      <c r="E109" s="43" t="s">
        <v>6</v>
      </c>
      <c r="F109" s="45">
        <v>20</v>
      </c>
      <c r="G109" s="44">
        <f t="shared" si="58"/>
        <v>21.396263999999999</v>
      </c>
      <c r="H109" s="44">
        <f t="shared" si="27"/>
        <v>26.45</v>
      </c>
      <c r="I109" s="122">
        <f t="shared" si="59"/>
        <v>529</v>
      </c>
      <c r="J109" s="115">
        <v>0</v>
      </c>
      <c r="K109" s="116">
        <v>0</v>
      </c>
      <c r="L109" s="117">
        <f t="shared" si="60"/>
        <v>0</v>
      </c>
      <c r="M109" s="116">
        <f t="shared" si="55"/>
        <v>0</v>
      </c>
      <c r="N109" s="116">
        <f t="shared" si="56"/>
        <v>0</v>
      </c>
      <c r="O109" s="118">
        <f t="shared" si="57"/>
        <v>0</v>
      </c>
      <c r="Q109" s="67">
        <v>26.16</v>
      </c>
    </row>
    <row r="110" spans="1:17" ht="26.1" hidden="1" customHeight="1" x14ac:dyDescent="0.2">
      <c r="A110" s="40" t="s">
        <v>197</v>
      </c>
      <c r="B110" s="40" t="s">
        <v>881</v>
      </c>
      <c r="C110" s="40" t="s">
        <v>834</v>
      </c>
      <c r="D110" s="42" t="s">
        <v>198</v>
      </c>
      <c r="E110" s="43" t="s">
        <v>6</v>
      </c>
      <c r="F110" s="45">
        <v>11</v>
      </c>
      <c r="G110" s="44">
        <f t="shared" si="58"/>
        <v>59.314107999999997</v>
      </c>
      <c r="H110" s="44">
        <f t="shared" si="27"/>
        <v>73.33</v>
      </c>
      <c r="I110" s="122">
        <f t="shared" si="59"/>
        <v>806.63</v>
      </c>
      <c r="J110" s="115">
        <v>0</v>
      </c>
      <c r="K110" s="116">
        <v>0</v>
      </c>
      <c r="L110" s="117">
        <f t="shared" si="60"/>
        <v>0</v>
      </c>
      <c r="M110" s="116">
        <f t="shared" si="55"/>
        <v>0</v>
      </c>
      <c r="N110" s="116">
        <f t="shared" si="56"/>
        <v>0</v>
      </c>
      <c r="O110" s="118">
        <f t="shared" si="57"/>
        <v>0</v>
      </c>
      <c r="Q110" s="67">
        <v>72.52</v>
      </c>
    </row>
    <row r="111" spans="1:17" ht="39" hidden="1" customHeight="1" x14ac:dyDescent="0.2">
      <c r="A111" s="40" t="s">
        <v>199</v>
      </c>
      <c r="B111" s="40" t="s">
        <v>882</v>
      </c>
      <c r="C111" s="40" t="s">
        <v>834</v>
      </c>
      <c r="D111" s="42" t="s">
        <v>200</v>
      </c>
      <c r="E111" s="43" t="s">
        <v>6</v>
      </c>
      <c r="F111" s="45">
        <v>1</v>
      </c>
      <c r="G111" s="44">
        <f t="shared" si="58"/>
        <v>44.968141999999993</v>
      </c>
      <c r="H111" s="44">
        <f t="shared" si="27"/>
        <v>55.59</v>
      </c>
      <c r="I111" s="122">
        <f t="shared" si="59"/>
        <v>55.59</v>
      </c>
      <c r="J111" s="115">
        <v>0</v>
      </c>
      <c r="K111" s="116">
        <v>0</v>
      </c>
      <c r="L111" s="117">
        <f t="shared" si="60"/>
        <v>0</v>
      </c>
      <c r="M111" s="116">
        <f t="shared" si="55"/>
        <v>0</v>
      </c>
      <c r="N111" s="116">
        <f t="shared" si="56"/>
        <v>0</v>
      </c>
      <c r="O111" s="118">
        <f t="shared" si="57"/>
        <v>0</v>
      </c>
      <c r="Q111" s="67">
        <v>54.98</v>
      </c>
    </row>
    <row r="112" spans="1:17" ht="39" hidden="1" customHeight="1" x14ac:dyDescent="0.2">
      <c r="A112" s="40" t="s">
        <v>201</v>
      </c>
      <c r="B112" s="40" t="s">
        <v>883</v>
      </c>
      <c r="C112" s="40" t="s">
        <v>834</v>
      </c>
      <c r="D112" s="42" t="s">
        <v>202</v>
      </c>
      <c r="E112" s="43" t="s">
        <v>6</v>
      </c>
      <c r="F112" s="45">
        <v>4</v>
      </c>
      <c r="G112" s="44">
        <f t="shared" si="58"/>
        <v>77.381518999999997</v>
      </c>
      <c r="H112" s="44">
        <f t="shared" si="27"/>
        <v>95.67</v>
      </c>
      <c r="I112" s="122">
        <f t="shared" si="59"/>
        <v>382.68</v>
      </c>
      <c r="J112" s="115">
        <v>0</v>
      </c>
      <c r="K112" s="116">
        <v>0</v>
      </c>
      <c r="L112" s="117">
        <f t="shared" si="60"/>
        <v>0</v>
      </c>
      <c r="M112" s="116">
        <f t="shared" si="55"/>
        <v>0</v>
      </c>
      <c r="N112" s="116">
        <f t="shared" si="56"/>
        <v>0</v>
      </c>
      <c r="O112" s="118">
        <f t="shared" si="57"/>
        <v>0</v>
      </c>
      <c r="Q112" s="67">
        <v>94.61</v>
      </c>
    </row>
    <row r="113" spans="1:17" ht="39" hidden="1" customHeight="1" x14ac:dyDescent="0.2">
      <c r="A113" s="40" t="s">
        <v>203</v>
      </c>
      <c r="B113" s="40" t="s">
        <v>884</v>
      </c>
      <c r="C113" s="40" t="s">
        <v>834</v>
      </c>
      <c r="D113" s="42" t="s">
        <v>204</v>
      </c>
      <c r="E113" s="43" t="s">
        <v>6</v>
      </c>
      <c r="F113" s="45">
        <v>21</v>
      </c>
      <c r="G113" s="44">
        <f t="shared" si="58"/>
        <v>10.272824</v>
      </c>
      <c r="H113" s="44">
        <f t="shared" si="27"/>
        <v>12.7</v>
      </c>
      <c r="I113" s="122">
        <f t="shared" si="59"/>
        <v>266.7</v>
      </c>
      <c r="J113" s="115">
        <v>0</v>
      </c>
      <c r="K113" s="116">
        <v>0</v>
      </c>
      <c r="L113" s="117">
        <f t="shared" si="60"/>
        <v>0</v>
      </c>
      <c r="M113" s="116">
        <f t="shared" si="55"/>
        <v>0</v>
      </c>
      <c r="N113" s="116">
        <f t="shared" si="56"/>
        <v>0</v>
      </c>
      <c r="O113" s="118">
        <f t="shared" si="57"/>
        <v>0</v>
      </c>
      <c r="Q113" s="67">
        <v>12.56</v>
      </c>
    </row>
    <row r="114" spans="1:17" ht="39" hidden="1" customHeight="1" x14ac:dyDescent="0.2">
      <c r="A114" s="40" t="s">
        <v>205</v>
      </c>
      <c r="B114" s="40" t="s">
        <v>206</v>
      </c>
      <c r="C114" s="40" t="s">
        <v>834</v>
      </c>
      <c r="D114" s="42" t="s">
        <v>207</v>
      </c>
      <c r="E114" s="43" t="s">
        <v>6</v>
      </c>
      <c r="F114" s="45">
        <v>2</v>
      </c>
      <c r="G114" s="44">
        <f t="shared" si="58"/>
        <v>6.8131069999999996</v>
      </c>
      <c r="H114" s="44">
        <f t="shared" si="27"/>
        <v>8.42</v>
      </c>
      <c r="I114" s="122">
        <f t="shared" si="59"/>
        <v>16.84</v>
      </c>
      <c r="J114" s="115">
        <v>0</v>
      </c>
      <c r="K114" s="116">
        <v>0</v>
      </c>
      <c r="L114" s="117">
        <f t="shared" si="60"/>
        <v>0</v>
      </c>
      <c r="M114" s="116">
        <f t="shared" si="55"/>
        <v>0</v>
      </c>
      <c r="N114" s="116">
        <f t="shared" si="56"/>
        <v>0</v>
      </c>
      <c r="O114" s="118">
        <f t="shared" si="57"/>
        <v>0</v>
      </c>
      <c r="Q114" s="67">
        <v>8.33</v>
      </c>
    </row>
    <row r="115" spans="1:17" ht="39" hidden="1" customHeight="1" x14ac:dyDescent="0.2">
      <c r="A115" s="40" t="s">
        <v>208</v>
      </c>
      <c r="B115" s="40" t="s">
        <v>209</v>
      </c>
      <c r="C115" s="40" t="s">
        <v>834</v>
      </c>
      <c r="D115" s="42" t="s">
        <v>210</v>
      </c>
      <c r="E115" s="43" t="s">
        <v>6</v>
      </c>
      <c r="F115" s="45">
        <v>2</v>
      </c>
      <c r="G115" s="44">
        <f t="shared" si="58"/>
        <v>9.6021459999999994</v>
      </c>
      <c r="H115" s="44">
        <f t="shared" si="27"/>
        <v>11.87</v>
      </c>
      <c r="I115" s="122">
        <f t="shared" si="59"/>
        <v>23.74</v>
      </c>
      <c r="J115" s="115">
        <v>0</v>
      </c>
      <c r="K115" s="116">
        <v>0</v>
      </c>
      <c r="L115" s="117">
        <f t="shared" si="60"/>
        <v>0</v>
      </c>
      <c r="M115" s="116">
        <f t="shared" si="55"/>
        <v>0</v>
      </c>
      <c r="N115" s="116">
        <f t="shared" si="56"/>
        <v>0</v>
      </c>
      <c r="O115" s="118">
        <f t="shared" si="57"/>
        <v>0</v>
      </c>
      <c r="Q115" s="67">
        <v>11.74</v>
      </c>
    </row>
    <row r="116" spans="1:17" ht="39" hidden="1" customHeight="1" x14ac:dyDescent="0.2">
      <c r="A116" s="40" t="s">
        <v>211</v>
      </c>
      <c r="B116" s="40" t="s">
        <v>885</v>
      </c>
      <c r="C116" s="40" t="s">
        <v>834</v>
      </c>
      <c r="D116" s="42" t="s">
        <v>212</v>
      </c>
      <c r="E116" s="43" t="s">
        <v>6</v>
      </c>
      <c r="F116" s="45">
        <v>1</v>
      </c>
      <c r="G116" s="44">
        <f t="shared" si="58"/>
        <v>16.014481999999997</v>
      </c>
      <c r="H116" s="44">
        <f t="shared" si="27"/>
        <v>19.8</v>
      </c>
      <c r="I116" s="122">
        <f t="shared" si="59"/>
        <v>19.8</v>
      </c>
      <c r="J116" s="115">
        <v>0</v>
      </c>
      <c r="K116" s="116">
        <v>0</v>
      </c>
      <c r="L116" s="117">
        <f t="shared" si="60"/>
        <v>0</v>
      </c>
      <c r="M116" s="116">
        <f t="shared" si="55"/>
        <v>0</v>
      </c>
      <c r="N116" s="116">
        <f t="shared" si="56"/>
        <v>0</v>
      </c>
      <c r="O116" s="118">
        <f t="shared" si="57"/>
        <v>0</v>
      </c>
      <c r="Q116" s="67">
        <v>19.579999999999998</v>
      </c>
    </row>
    <row r="117" spans="1:17" ht="39" hidden="1" customHeight="1" x14ac:dyDescent="0.2">
      <c r="A117" s="40" t="s">
        <v>213</v>
      </c>
      <c r="B117" s="40" t="s">
        <v>886</v>
      </c>
      <c r="C117" s="40" t="s">
        <v>834</v>
      </c>
      <c r="D117" s="42" t="s">
        <v>214</v>
      </c>
      <c r="E117" s="43" t="s">
        <v>6</v>
      </c>
      <c r="F117" s="45">
        <v>3</v>
      </c>
      <c r="G117" s="44">
        <f t="shared" si="58"/>
        <v>51.372298999999998</v>
      </c>
      <c r="H117" s="44">
        <f t="shared" si="27"/>
        <v>63.51</v>
      </c>
      <c r="I117" s="122">
        <f t="shared" si="59"/>
        <v>190.53</v>
      </c>
      <c r="J117" s="115">
        <v>0</v>
      </c>
      <c r="K117" s="116">
        <v>0</v>
      </c>
      <c r="L117" s="117">
        <f t="shared" si="60"/>
        <v>0</v>
      </c>
      <c r="M117" s="116">
        <f t="shared" si="55"/>
        <v>0</v>
      </c>
      <c r="N117" s="116">
        <f t="shared" si="56"/>
        <v>0</v>
      </c>
      <c r="O117" s="118">
        <f t="shared" si="57"/>
        <v>0</v>
      </c>
      <c r="Q117" s="67">
        <v>62.81</v>
      </c>
    </row>
    <row r="118" spans="1:17" ht="39" hidden="1" customHeight="1" x14ac:dyDescent="0.2">
      <c r="A118" s="40" t="s">
        <v>215</v>
      </c>
      <c r="B118" s="40" t="s">
        <v>887</v>
      </c>
      <c r="C118" s="40" t="s">
        <v>834</v>
      </c>
      <c r="D118" s="42" t="s">
        <v>216</v>
      </c>
      <c r="E118" s="43" t="s">
        <v>6</v>
      </c>
      <c r="F118" s="45">
        <v>6</v>
      </c>
      <c r="G118" s="44">
        <f t="shared" si="58"/>
        <v>20.390246999999999</v>
      </c>
      <c r="H118" s="44">
        <f t="shared" si="27"/>
        <v>25.21</v>
      </c>
      <c r="I118" s="122">
        <f t="shared" si="59"/>
        <v>151.26</v>
      </c>
      <c r="J118" s="115">
        <v>0</v>
      </c>
      <c r="K118" s="116">
        <v>0</v>
      </c>
      <c r="L118" s="117">
        <f t="shared" si="60"/>
        <v>0</v>
      </c>
      <c r="M118" s="116">
        <f t="shared" si="55"/>
        <v>0</v>
      </c>
      <c r="N118" s="116">
        <f t="shared" si="56"/>
        <v>0</v>
      </c>
      <c r="O118" s="118">
        <f t="shared" si="57"/>
        <v>0</v>
      </c>
      <c r="Q118" s="67">
        <v>24.93</v>
      </c>
    </row>
    <row r="119" spans="1:17" ht="51.95" hidden="1" customHeight="1" x14ac:dyDescent="0.2">
      <c r="A119" s="40" t="s">
        <v>217</v>
      </c>
      <c r="B119" s="40" t="s">
        <v>888</v>
      </c>
      <c r="C119" s="40" t="s">
        <v>834</v>
      </c>
      <c r="D119" s="42" t="s">
        <v>218</v>
      </c>
      <c r="E119" s="43" t="s">
        <v>6</v>
      </c>
      <c r="F119" s="45">
        <v>8</v>
      </c>
      <c r="G119" s="44">
        <f t="shared" si="58"/>
        <v>22.197806</v>
      </c>
      <c r="H119" s="44">
        <f t="shared" si="27"/>
        <v>27.44</v>
      </c>
      <c r="I119" s="122">
        <f t="shared" si="59"/>
        <v>219.52</v>
      </c>
      <c r="J119" s="115">
        <v>0</v>
      </c>
      <c r="K119" s="116">
        <v>0</v>
      </c>
      <c r="L119" s="117">
        <f t="shared" si="60"/>
        <v>0</v>
      </c>
      <c r="M119" s="116">
        <f t="shared" si="55"/>
        <v>0</v>
      </c>
      <c r="N119" s="116">
        <f t="shared" si="56"/>
        <v>0</v>
      </c>
      <c r="O119" s="118">
        <f t="shared" si="57"/>
        <v>0</v>
      </c>
      <c r="Q119" s="67">
        <v>27.14</v>
      </c>
    </row>
    <row r="120" spans="1:17" ht="51.95" hidden="1" customHeight="1" x14ac:dyDescent="0.2">
      <c r="A120" s="40" t="s">
        <v>219</v>
      </c>
      <c r="B120" s="40" t="s">
        <v>889</v>
      </c>
      <c r="C120" s="40" t="s">
        <v>834</v>
      </c>
      <c r="D120" s="42" t="s">
        <v>220</v>
      </c>
      <c r="E120" s="43" t="s">
        <v>6</v>
      </c>
      <c r="F120" s="45">
        <v>12</v>
      </c>
      <c r="G120" s="44">
        <f t="shared" si="58"/>
        <v>7.4919639999999994</v>
      </c>
      <c r="H120" s="44">
        <f t="shared" si="27"/>
        <v>9.26</v>
      </c>
      <c r="I120" s="122">
        <f t="shared" si="59"/>
        <v>111.12</v>
      </c>
      <c r="J120" s="115">
        <v>0</v>
      </c>
      <c r="K120" s="116">
        <v>0</v>
      </c>
      <c r="L120" s="117">
        <f t="shared" si="60"/>
        <v>0</v>
      </c>
      <c r="M120" s="116">
        <f t="shared" si="55"/>
        <v>0</v>
      </c>
      <c r="N120" s="116">
        <f t="shared" si="56"/>
        <v>0</v>
      </c>
      <c r="O120" s="118">
        <f t="shared" si="57"/>
        <v>0</v>
      </c>
      <c r="Q120" s="67">
        <v>9.16</v>
      </c>
    </row>
    <row r="121" spans="1:17" ht="26.1" hidden="1" customHeight="1" x14ac:dyDescent="0.2">
      <c r="A121" s="40" t="s">
        <v>221</v>
      </c>
      <c r="B121" s="40" t="s">
        <v>890</v>
      </c>
      <c r="C121" s="40" t="s">
        <v>834</v>
      </c>
      <c r="D121" s="42" t="s">
        <v>222</v>
      </c>
      <c r="E121" s="43" t="s">
        <v>6</v>
      </c>
      <c r="F121" s="45">
        <v>6</v>
      </c>
      <c r="G121" s="44">
        <f t="shared" si="58"/>
        <v>91.204029000000006</v>
      </c>
      <c r="H121" s="44">
        <f t="shared" si="27"/>
        <v>112.76</v>
      </c>
      <c r="I121" s="122">
        <f t="shared" si="59"/>
        <v>676.56</v>
      </c>
      <c r="J121" s="115">
        <v>0</v>
      </c>
      <c r="K121" s="116">
        <v>0</v>
      </c>
      <c r="L121" s="117">
        <f t="shared" si="60"/>
        <v>0</v>
      </c>
      <c r="M121" s="116">
        <f t="shared" si="55"/>
        <v>0</v>
      </c>
      <c r="N121" s="116">
        <f t="shared" si="56"/>
        <v>0</v>
      </c>
      <c r="O121" s="118">
        <f t="shared" si="57"/>
        <v>0</v>
      </c>
      <c r="Q121" s="67">
        <v>111.51</v>
      </c>
    </row>
    <row r="122" spans="1:17" ht="26.1" hidden="1" customHeight="1" x14ac:dyDescent="0.2">
      <c r="A122" s="40" t="s">
        <v>223</v>
      </c>
      <c r="B122" s="40" t="s">
        <v>891</v>
      </c>
      <c r="C122" s="40" t="s">
        <v>834</v>
      </c>
      <c r="D122" s="42" t="s">
        <v>224</v>
      </c>
      <c r="E122" s="43" t="s">
        <v>6</v>
      </c>
      <c r="F122" s="45">
        <v>4</v>
      </c>
      <c r="G122" s="44">
        <f t="shared" si="58"/>
        <v>252.15857</v>
      </c>
      <c r="H122" s="44">
        <f t="shared" si="27"/>
        <v>311.74</v>
      </c>
      <c r="I122" s="122">
        <f t="shared" si="59"/>
        <v>1246.96</v>
      </c>
      <c r="J122" s="115">
        <v>0</v>
      </c>
      <c r="K122" s="116">
        <v>0</v>
      </c>
      <c r="L122" s="117">
        <f t="shared" si="60"/>
        <v>0</v>
      </c>
      <c r="M122" s="116">
        <f t="shared" si="55"/>
        <v>0</v>
      </c>
      <c r="N122" s="116">
        <f t="shared" si="56"/>
        <v>0</v>
      </c>
      <c r="O122" s="118">
        <f t="shared" si="57"/>
        <v>0</v>
      </c>
      <c r="Q122" s="67">
        <v>308.3</v>
      </c>
    </row>
    <row r="123" spans="1:17" ht="26.1" hidden="1" customHeight="1" x14ac:dyDescent="0.2">
      <c r="A123" s="40" t="s">
        <v>225</v>
      </c>
      <c r="B123" s="40" t="s">
        <v>892</v>
      </c>
      <c r="C123" s="40" t="s">
        <v>836</v>
      </c>
      <c r="D123" s="42" t="s">
        <v>226</v>
      </c>
      <c r="E123" s="43" t="s">
        <v>19</v>
      </c>
      <c r="F123" s="45">
        <v>1</v>
      </c>
      <c r="G123" s="44">
        <f t="shared" si="58"/>
        <v>170.67119299999999</v>
      </c>
      <c r="H123" s="44">
        <f t="shared" si="27"/>
        <v>211</v>
      </c>
      <c r="I123" s="122">
        <f t="shared" si="59"/>
        <v>211</v>
      </c>
      <c r="J123" s="115">
        <v>0</v>
      </c>
      <c r="K123" s="116">
        <v>0</v>
      </c>
      <c r="L123" s="117">
        <f t="shared" si="60"/>
        <v>0</v>
      </c>
      <c r="M123" s="116">
        <f t="shared" si="55"/>
        <v>0</v>
      </c>
      <c r="N123" s="116">
        <f t="shared" si="56"/>
        <v>0</v>
      </c>
      <c r="O123" s="118">
        <f t="shared" si="57"/>
        <v>0</v>
      </c>
      <c r="Q123" s="67">
        <v>208.67</v>
      </c>
    </row>
    <row r="124" spans="1:17" ht="26.1" hidden="1" customHeight="1" x14ac:dyDescent="0.2">
      <c r="A124" s="40" t="s">
        <v>227</v>
      </c>
      <c r="B124" s="41" t="s">
        <v>893</v>
      </c>
      <c r="C124" s="40" t="s">
        <v>828</v>
      </c>
      <c r="D124" s="42" t="s">
        <v>228</v>
      </c>
      <c r="E124" s="43" t="s">
        <v>19</v>
      </c>
      <c r="F124" s="45">
        <v>4</v>
      </c>
      <c r="G124" s="44">
        <f t="shared" si="58"/>
        <v>368.087716</v>
      </c>
      <c r="H124" s="44">
        <f t="shared" si="27"/>
        <v>455.07</v>
      </c>
      <c r="I124" s="122">
        <f t="shared" si="59"/>
        <v>1820.28</v>
      </c>
      <c r="J124" s="115">
        <v>0</v>
      </c>
      <c r="K124" s="116">
        <v>0</v>
      </c>
      <c r="L124" s="117">
        <f t="shared" si="60"/>
        <v>0</v>
      </c>
      <c r="M124" s="116">
        <f t="shared" si="55"/>
        <v>0</v>
      </c>
      <c r="N124" s="116">
        <f t="shared" si="56"/>
        <v>0</v>
      </c>
      <c r="O124" s="118">
        <f t="shared" si="57"/>
        <v>0</v>
      </c>
      <c r="Q124" s="67">
        <v>450.04</v>
      </c>
    </row>
    <row r="125" spans="1:17" ht="26.1" hidden="1" customHeight="1" x14ac:dyDescent="0.2">
      <c r="A125" s="40" t="s">
        <v>229</v>
      </c>
      <c r="B125" s="41" t="s">
        <v>894</v>
      </c>
      <c r="C125" s="40" t="s">
        <v>828</v>
      </c>
      <c r="D125" s="42" t="s">
        <v>230</v>
      </c>
      <c r="E125" s="43" t="s">
        <v>19</v>
      </c>
      <c r="F125" s="45">
        <v>4</v>
      </c>
      <c r="G125" s="44">
        <f t="shared" si="58"/>
        <v>153.91242199999999</v>
      </c>
      <c r="H125" s="44">
        <f t="shared" si="27"/>
        <v>190.28</v>
      </c>
      <c r="I125" s="122">
        <f t="shared" si="59"/>
        <v>761.12</v>
      </c>
      <c r="J125" s="115">
        <v>0</v>
      </c>
      <c r="K125" s="116">
        <v>0</v>
      </c>
      <c r="L125" s="117">
        <f t="shared" si="60"/>
        <v>0</v>
      </c>
      <c r="M125" s="116">
        <f t="shared" si="55"/>
        <v>0</v>
      </c>
      <c r="N125" s="116">
        <f t="shared" si="56"/>
        <v>0</v>
      </c>
      <c r="O125" s="118">
        <f t="shared" si="57"/>
        <v>0</v>
      </c>
      <c r="Q125" s="67">
        <v>188.18</v>
      </c>
    </row>
    <row r="126" spans="1:17" ht="26.1" hidden="1" customHeight="1" x14ac:dyDescent="0.2">
      <c r="A126" s="40" t="s">
        <v>231</v>
      </c>
      <c r="B126" s="41" t="s">
        <v>895</v>
      </c>
      <c r="C126" s="40" t="s">
        <v>828</v>
      </c>
      <c r="D126" s="42" t="s">
        <v>232</v>
      </c>
      <c r="E126" s="43" t="s">
        <v>19</v>
      </c>
      <c r="F126" s="45">
        <v>8</v>
      </c>
      <c r="G126" s="44">
        <f t="shared" si="58"/>
        <v>156.06349900000001</v>
      </c>
      <c r="H126" s="44">
        <f t="shared" si="27"/>
        <v>192.94</v>
      </c>
      <c r="I126" s="122">
        <f t="shared" si="59"/>
        <v>1543.52</v>
      </c>
      <c r="J126" s="115">
        <v>0</v>
      </c>
      <c r="K126" s="116">
        <v>0</v>
      </c>
      <c r="L126" s="117">
        <f t="shared" si="60"/>
        <v>0</v>
      </c>
      <c r="M126" s="116">
        <f t="shared" si="55"/>
        <v>0</v>
      </c>
      <c r="N126" s="116">
        <f t="shared" si="56"/>
        <v>0</v>
      </c>
      <c r="O126" s="118">
        <f t="shared" si="57"/>
        <v>0</v>
      </c>
      <c r="Q126" s="67">
        <v>190.81</v>
      </c>
    </row>
    <row r="127" spans="1:17" ht="26.1" hidden="1" customHeight="1" x14ac:dyDescent="0.2">
      <c r="A127" s="40" t="s">
        <v>233</v>
      </c>
      <c r="B127" s="41" t="s">
        <v>896</v>
      </c>
      <c r="C127" s="40" t="s">
        <v>828</v>
      </c>
      <c r="D127" s="42" t="s">
        <v>234</v>
      </c>
      <c r="E127" s="43" t="s">
        <v>19</v>
      </c>
      <c r="F127" s="45">
        <v>1</v>
      </c>
      <c r="G127" s="44">
        <f t="shared" si="58"/>
        <v>1113.3909119999998</v>
      </c>
      <c r="H127" s="44">
        <f t="shared" si="27"/>
        <v>1376.49</v>
      </c>
      <c r="I127" s="122">
        <f t="shared" si="59"/>
        <v>1376.49</v>
      </c>
      <c r="J127" s="115">
        <v>0</v>
      </c>
      <c r="K127" s="116">
        <v>0</v>
      </c>
      <c r="L127" s="117">
        <f t="shared" si="60"/>
        <v>0</v>
      </c>
      <c r="M127" s="116">
        <f t="shared" si="55"/>
        <v>0</v>
      </c>
      <c r="N127" s="116">
        <f t="shared" si="56"/>
        <v>0</v>
      </c>
      <c r="O127" s="118">
        <f t="shared" si="57"/>
        <v>0</v>
      </c>
      <c r="Q127" s="67">
        <v>1361.28</v>
      </c>
    </row>
    <row r="128" spans="1:17" ht="39" hidden="1" customHeight="1" x14ac:dyDescent="0.2">
      <c r="A128" s="40" t="s">
        <v>235</v>
      </c>
      <c r="B128" s="41" t="s">
        <v>897</v>
      </c>
      <c r="C128" s="40" t="s">
        <v>828</v>
      </c>
      <c r="D128" s="42" t="s">
        <v>236</v>
      </c>
      <c r="E128" s="43" t="s">
        <v>6</v>
      </c>
      <c r="F128" s="45">
        <v>1</v>
      </c>
      <c r="G128" s="44">
        <f t="shared" si="58"/>
        <v>21065.153542999997</v>
      </c>
      <c r="H128" s="44">
        <f t="shared" ref="H128:H130" si="61">ROUND(G128*1.2363,2)</f>
        <v>26042.85</v>
      </c>
      <c r="I128" s="122">
        <f t="shared" si="59"/>
        <v>26042.85</v>
      </c>
      <c r="J128" s="115">
        <v>0</v>
      </c>
      <c r="K128" s="116">
        <v>0</v>
      </c>
      <c r="L128" s="117">
        <f t="shared" si="60"/>
        <v>0</v>
      </c>
      <c r="M128" s="116">
        <f t="shared" si="55"/>
        <v>0</v>
      </c>
      <c r="N128" s="116">
        <f t="shared" si="56"/>
        <v>0</v>
      </c>
      <c r="O128" s="118">
        <f t="shared" si="57"/>
        <v>0</v>
      </c>
      <c r="Q128" s="67">
        <v>25755.17</v>
      </c>
    </row>
    <row r="129" spans="1:17" ht="39" hidden="1" customHeight="1" x14ac:dyDescent="0.2">
      <c r="A129" s="40" t="s">
        <v>237</v>
      </c>
      <c r="B129" s="40" t="s">
        <v>898</v>
      </c>
      <c r="C129" s="40" t="s">
        <v>834</v>
      </c>
      <c r="D129" s="42" t="s">
        <v>238</v>
      </c>
      <c r="E129" s="43" t="s">
        <v>6</v>
      </c>
      <c r="F129" s="45">
        <v>1</v>
      </c>
      <c r="G129" s="44">
        <f t="shared" si="58"/>
        <v>1180.957631</v>
      </c>
      <c r="H129" s="44">
        <f t="shared" si="61"/>
        <v>1460.02</v>
      </c>
      <c r="I129" s="122">
        <f t="shared" si="59"/>
        <v>1460.02</v>
      </c>
      <c r="J129" s="115">
        <v>0</v>
      </c>
      <c r="K129" s="116">
        <v>0</v>
      </c>
      <c r="L129" s="117">
        <f t="shared" si="60"/>
        <v>0</v>
      </c>
      <c r="M129" s="116">
        <f t="shared" si="55"/>
        <v>0</v>
      </c>
      <c r="N129" s="116">
        <f t="shared" si="56"/>
        <v>0</v>
      </c>
      <c r="O129" s="118">
        <f t="shared" si="57"/>
        <v>0</v>
      </c>
      <c r="Q129" s="67">
        <v>1443.89</v>
      </c>
    </row>
    <row r="130" spans="1:17" ht="39" hidden="1" customHeight="1" x14ac:dyDescent="0.2">
      <c r="A130" s="40" t="s">
        <v>239</v>
      </c>
      <c r="B130" s="40" t="s">
        <v>899</v>
      </c>
      <c r="C130" s="40" t="s">
        <v>836</v>
      </c>
      <c r="D130" s="42" t="s">
        <v>240</v>
      </c>
      <c r="E130" s="43" t="s">
        <v>19</v>
      </c>
      <c r="F130" s="45">
        <v>2</v>
      </c>
      <c r="G130" s="44">
        <f t="shared" si="58"/>
        <v>184.21561699999998</v>
      </c>
      <c r="H130" s="44">
        <f t="shared" si="61"/>
        <v>227.75</v>
      </c>
      <c r="I130" s="122">
        <f t="shared" si="59"/>
        <v>455.5</v>
      </c>
      <c r="J130" s="115">
        <v>0</v>
      </c>
      <c r="K130" s="116">
        <v>0</v>
      </c>
      <c r="L130" s="117">
        <f t="shared" si="60"/>
        <v>0</v>
      </c>
      <c r="M130" s="116">
        <f t="shared" si="55"/>
        <v>0</v>
      </c>
      <c r="N130" s="116">
        <f t="shared" si="56"/>
        <v>0</v>
      </c>
      <c r="O130" s="118">
        <f t="shared" si="57"/>
        <v>0</v>
      </c>
      <c r="Q130" s="67">
        <v>225.23</v>
      </c>
    </row>
    <row r="131" spans="1:17" ht="24" customHeight="1" x14ac:dyDescent="0.2">
      <c r="A131" s="91" t="s">
        <v>241</v>
      </c>
      <c r="B131" s="92"/>
      <c r="C131" s="91"/>
      <c r="D131" s="92" t="s">
        <v>242</v>
      </c>
      <c r="E131" s="93"/>
      <c r="F131" s="94"/>
      <c r="G131" s="94" t="s">
        <v>3</v>
      </c>
      <c r="H131" s="95">
        <f>I131</f>
        <v>457381.46</v>
      </c>
      <c r="I131" s="123">
        <f>I132+I146+I160+I166+I170+I173+I183+I190+I194+I204</f>
        <v>457381.46</v>
      </c>
      <c r="J131" s="132"/>
      <c r="K131" s="133"/>
      <c r="L131" s="134"/>
      <c r="M131" s="135">
        <f>M132+M146+M160+M166+M170+M173+M183+M190+M194+M204</f>
        <v>53612.747579999996</v>
      </c>
      <c r="N131" s="135">
        <f>N132+N146+N160+N166+N170+N173+N183+N190+N194+N204</f>
        <v>30555.855477000001</v>
      </c>
      <c r="O131" s="135">
        <f>O132+O146+O160+O166+O170+O173+O183+O190+O194+O204</f>
        <v>84168.603057</v>
      </c>
      <c r="Q131" s="68" t="s">
        <v>3</v>
      </c>
    </row>
    <row r="132" spans="1:17" ht="24" customHeight="1" x14ac:dyDescent="0.2">
      <c r="A132" s="91" t="s">
        <v>243</v>
      </c>
      <c r="B132" s="92"/>
      <c r="C132" s="91"/>
      <c r="D132" s="92" t="s">
        <v>44</v>
      </c>
      <c r="E132" s="93"/>
      <c r="F132" s="94"/>
      <c r="G132" s="94" t="s">
        <v>3</v>
      </c>
      <c r="H132" s="95">
        <f>I132</f>
        <v>72604.14</v>
      </c>
      <c r="I132" s="123">
        <f>I133+I138</f>
        <v>72604.14</v>
      </c>
      <c r="J132" s="132"/>
      <c r="K132" s="133"/>
      <c r="L132" s="134"/>
      <c r="M132" s="135">
        <f>M133+M138</f>
        <v>15612.016299999999</v>
      </c>
      <c r="N132" s="135">
        <f>N133+N138</f>
        <v>0</v>
      </c>
      <c r="O132" s="135">
        <f>O133+O138</f>
        <v>15612.016299999999</v>
      </c>
      <c r="Q132" s="68" t="s">
        <v>3</v>
      </c>
    </row>
    <row r="133" spans="1:17" ht="24" customHeight="1" x14ac:dyDescent="0.2">
      <c r="A133" s="91" t="s">
        <v>244</v>
      </c>
      <c r="B133" s="92"/>
      <c r="C133" s="91"/>
      <c r="D133" s="92" t="s">
        <v>46</v>
      </c>
      <c r="E133" s="93"/>
      <c r="F133" s="94"/>
      <c r="G133" s="94" t="s">
        <v>3</v>
      </c>
      <c r="H133" s="95">
        <f>I133</f>
        <v>21004.920000000002</v>
      </c>
      <c r="I133" s="123">
        <f>SUM(I134:I137)</f>
        <v>21004.920000000002</v>
      </c>
      <c r="J133" s="132"/>
      <c r="K133" s="133"/>
      <c r="L133" s="134"/>
      <c r="M133" s="135">
        <f>SUM(M134:M137)</f>
        <v>11523.793099999999</v>
      </c>
      <c r="N133" s="135">
        <f>SUM(N134:N137)</f>
        <v>0</v>
      </c>
      <c r="O133" s="135">
        <f>SUM(O134:O137)</f>
        <v>11523.793099999999</v>
      </c>
      <c r="Q133" s="68" t="s">
        <v>3</v>
      </c>
    </row>
    <row r="134" spans="1:17" ht="39" hidden="1" customHeight="1" x14ac:dyDescent="0.2">
      <c r="A134" s="40" t="s">
        <v>245</v>
      </c>
      <c r="B134" s="40" t="s">
        <v>246</v>
      </c>
      <c r="C134" s="40" t="s">
        <v>834</v>
      </c>
      <c r="D134" s="42" t="s">
        <v>247</v>
      </c>
      <c r="E134" s="43" t="s">
        <v>49</v>
      </c>
      <c r="F134" s="45">
        <v>1</v>
      </c>
      <c r="G134" s="44">
        <f>Q134*$S$3</f>
        <v>154.64035299999998</v>
      </c>
      <c r="H134" s="44">
        <f t="shared" ref="H134:H198" si="62">ROUND(G134*1.2363,2)</f>
        <v>191.18</v>
      </c>
      <c r="I134" s="122">
        <f>ROUND(F134*H134,2)</f>
        <v>191.18</v>
      </c>
      <c r="J134" s="115">
        <v>0</v>
      </c>
      <c r="K134" s="116">
        <v>0</v>
      </c>
      <c r="L134" s="117">
        <f t="shared" ref="L134" si="63">J134+K134</f>
        <v>0</v>
      </c>
      <c r="M134" s="116">
        <f t="shared" ref="M134:M137" si="64">J134*H134</f>
        <v>0</v>
      </c>
      <c r="N134" s="116">
        <f t="shared" ref="N134:N137" si="65">K134*H134</f>
        <v>0</v>
      </c>
      <c r="O134" s="118">
        <f t="shared" ref="O134:O137" si="66">N134+M134</f>
        <v>0</v>
      </c>
      <c r="Q134" s="67">
        <v>189.07</v>
      </c>
    </row>
    <row r="135" spans="1:17" ht="39" customHeight="1" x14ac:dyDescent="0.2">
      <c r="A135" s="40" t="s">
        <v>248</v>
      </c>
      <c r="B135" s="40" t="s">
        <v>249</v>
      </c>
      <c r="C135" s="40" t="s">
        <v>834</v>
      </c>
      <c r="D135" s="42" t="s">
        <v>250</v>
      </c>
      <c r="E135" s="43" t="s">
        <v>49</v>
      </c>
      <c r="F135" s="45">
        <v>176</v>
      </c>
      <c r="G135" s="44">
        <f>Q135*$S$3</f>
        <v>68.908074999999997</v>
      </c>
      <c r="H135" s="44">
        <f t="shared" si="62"/>
        <v>85.19</v>
      </c>
      <c r="I135" s="122">
        <f>ROUND(F135*H135,2)</f>
        <v>14993.44</v>
      </c>
      <c r="J135" s="116">
        <v>96</v>
      </c>
      <c r="K135" s="116">
        <v>0</v>
      </c>
      <c r="L135" s="117">
        <f t="shared" ref="L135:L137" si="67">J135+K135</f>
        <v>96</v>
      </c>
      <c r="M135" s="116">
        <f t="shared" si="64"/>
        <v>8178.24</v>
      </c>
      <c r="N135" s="116">
        <f t="shared" si="65"/>
        <v>0</v>
      </c>
      <c r="O135" s="118">
        <f t="shared" si="66"/>
        <v>8178.24</v>
      </c>
      <c r="Q135" s="67">
        <v>84.25</v>
      </c>
    </row>
    <row r="136" spans="1:17" ht="24" customHeight="1" x14ac:dyDescent="0.2">
      <c r="A136" s="40" t="s">
        <v>251</v>
      </c>
      <c r="B136" s="40" t="s">
        <v>252</v>
      </c>
      <c r="C136" s="40" t="s">
        <v>834</v>
      </c>
      <c r="D136" s="42" t="s">
        <v>253</v>
      </c>
      <c r="E136" s="43" t="s">
        <v>49</v>
      </c>
      <c r="F136" s="45">
        <v>23.29</v>
      </c>
      <c r="G136" s="44">
        <f>Q136*$S$3</f>
        <v>65.252061999999995</v>
      </c>
      <c r="H136" s="44">
        <f t="shared" si="62"/>
        <v>80.67</v>
      </c>
      <c r="I136" s="122">
        <f>ROUND(F136*H136,2)</f>
        <v>1878.8</v>
      </c>
      <c r="J136" s="116">
        <v>15.53</v>
      </c>
      <c r="K136" s="116">
        <v>0</v>
      </c>
      <c r="L136" s="117">
        <f t="shared" si="67"/>
        <v>15.53</v>
      </c>
      <c r="M136" s="116">
        <f t="shared" si="64"/>
        <v>1252.8051</v>
      </c>
      <c r="N136" s="116">
        <f t="shared" si="65"/>
        <v>0</v>
      </c>
      <c r="O136" s="118">
        <f t="shared" si="66"/>
        <v>1252.8051</v>
      </c>
      <c r="Q136" s="67">
        <v>79.78</v>
      </c>
    </row>
    <row r="137" spans="1:17" ht="26.1" customHeight="1" x14ac:dyDescent="0.2">
      <c r="A137" s="40" t="s">
        <v>254</v>
      </c>
      <c r="B137" s="40" t="s">
        <v>88</v>
      </c>
      <c r="C137" s="40" t="s">
        <v>834</v>
      </c>
      <c r="D137" s="42" t="s">
        <v>89</v>
      </c>
      <c r="E137" s="43" t="s">
        <v>49</v>
      </c>
      <c r="F137" s="45">
        <v>163.47999999999999</v>
      </c>
      <c r="G137" s="44">
        <f>Q137*$S$3</f>
        <v>19.498735999999997</v>
      </c>
      <c r="H137" s="44">
        <f t="shared" si="62"/>
        <v>24.11</v>
      </c>
      <c r="I137" s="122">
        <f>ROUND(F137*H137,2)</f>
        <v>3941.5</v>
      </c>
      <c r="J137" s="116">
        <v>86.8</v>
      </c>
      <c r="K137" s="116">
        <v>0</v>
      </c>
      <c r="L137" s="117">
        <f t="shared" si="67"/>
        <v>86.8</v>
      </c>
      <c r="M137" s="116">
        <f t="shared" si="64"/>
        <v>2092.748</v>
      </c>
      <c r="N137" s="116">
        <f t="shared" si="65"/>
        <v>0</v>
      </c>
      <c r="O137" s="118">
        <f t="shared" si="66"/>
        <v>2092.748</v>
      </c>
      <c r="Q137" s="67">
        <v>23.84</v>
      </c>
    </row>
    <row r="138" spans="1:17" ht="24" customHeight="1" x14ac:dyDescent="0.2">
      <c r="A138" s="91" t="s">
        <v>255</v>
      </c>
      <c r="B138" s="92"/>
      <c r="C138" s="91"/>
      <c r="D138" s="92" t="s">
        <v>91</v>
      </c>
      <c r="E138" s="93"/>
      <c r="F138" s="94"/>
      <c r="G138" s="94" t="s">
        <v>3</v>
      </c>
      <c r="H138" s="95">
        <f>I138</f>
        <v>51599.22</v>
      </c>
      <c r="I138" s="123">
        <f>SUM(I139:I145)</f>
        <v>51599.22</v>
      </c>
      <c r="J138" s="132"/>
      <c r="K138" s="133"/>
      <c r="L138" s="134"/>
      <c r="M138" s="135">
        <f>SUM(M139:M145)</f>
        <v>4088.2232000000004</v>
      </c>
      <c r="N138" s="135">
        <f>SUM(N139:N145)</f>
        <v>0</v>
      </c>
      <c r="O138" s="135">
        <f>SUM(O139:O145)</f>
        <v>4088.2232000000004</v>
      </c>
      <c r="Q138" s="68" t="s">
        <v>3</v>
      </c>
    </row>
    <row r="139" spans="1:17" ht="39" customHeight="1" x14ac:dyDescent="0.2">
      <c r="A139" s="40" t="s">
        <v>256</v>
      </c>
      <c r="B139" s="40" t="s">
        <v>257</v>
      </c>
      <c r="C139" s="40" t="s">
        <v>834</v>
      </c>
      <c r="D139" s="42" t="s">
        <v>258</v>
      </c>
      <c r="E139" s="43" t="s">
        <v>49</v>
      </c>
      <c r="F139" s="45">
        <v>39.6</v>
      </c>
      <c r="G139" s="44">
        <f t="shared" ref="G139:G145" si="68">Q139*$S$3</f>
        <v>401.19630799999999</v>
      </c>
      <c r="H139" s="44">
        <f t="shared" si="62"/>
        <v>496</v>
      </c>
      <c r="I139" s="122">
        <f t="shared" ref="I139:I145" si="69">ROUND(F139*H139,2)</f>
        <v>19641.599999999999</v>
      </c>
      <c r="J139" s="116">
        <v>4.66</v>
      </c>
      <c r="K139" s="116">
        <v>0</v>
      </c>
      <c r="L139" s="117">
        <f t="shared" si="48"/>
        <v>4.66</v>
      </c>
      <c r="M139" s="116">
        <f t="shared" ref="M139:M145" si="70">J139*H139</f>
        <v>2311.36</v>
      </c>
      <c r="N139" s="116">
        <f t="shared" ref="N139:N145" si="71">K139*H139</f>
        <v>0</v>
      </c>
      <c r="O139" s="118">
        <f t="shared" ref="O139:O145" si="72">N139+M139</f>
        <v>2311.36</v>
      </c>
      <c r="Q139" s="67">
        <v>490.52</v>
      </c>
    </row>
    <row r="140" spans="1:17" ht="39" hidden="1" customHeight="1" x14ac:dyDescent="0.2">
      <c r="A140" s="40" t="s">
        <v>259</v>
      </c>
      <c r="B140" s="40" t="s">
        <v>93</v>
      </c>
      <c r="C140" s="40" t="s">
        <v>834</v>
      </c>
      <c r="D140" s="42" t="s">
        <v>94</v>
      </c>
      <c r="E140" s="43" t="s">
        <v>13</v>
      </c>
      <c r="F140" s="45">
        <v>18.55</v>
      </c>
      <c r="G140" s="44">
        <f t="shared" si="68"/>
        <v>28.544709999999998</v>
      </c>
      <c r="H140" s="44">
        <f t="shared" si="62"/>
        <v>35.29</v>
      </c>
      <c r="I140" s="122">
        <f t="shared" si="69"/>
        <v>654.63</v>
      </c>
      <c r="J140" s="116">
        <v>0</v>
      </c>
      <c r="K140" s="116">
        <v>0</v>
      </c>
      <c r="L140" s="117">
        <f t="shared" si="48"/>
        <v>0</v>
      </c>
      <c r="M140" s="116">
        <f t="shared" si="70"/>
        <v>0</v>
      </c>
      <c r="N140" s="116">
        <f t="shared" si="71"/>
        <v>0</v>
      </c>
      <c r="O140" s="118">
        <f t="shared" si="72"/>
        <v>0</v>
      </c>
      <c r="Q140" s="67">
        <v>34.9</v>
      </c>
    </row>
    <row r="141" spans="1:17" ht="39" customHeight="1" x14ac:dyDescent="0.2">
      <c r="A141" s="40" t="s">
        <v>260</v>
      </c>
      <c r="B141" s="40" t="s">
        <v>96</v>
      </c>
      <c r="C141" s="40" t="s">
        <v>834</v>
      </c>
      <c r="D141" s="42" t="s">
        <v>97</v>
      </c>
      <c r="E141" s="43" t="s">
        <v>13</v>
      </c>
      <c r="F141" s="45">
        <v>45.6</v>
      </c>
      <c r="G141" s="44">
        <f t="shared" si="68"/>
        <v>104.23317599999999</v>
      </c>
      <c r="H141" s="44">
        <f t="shared" si="62"/>
        <v>128.86000000000001</v>
      </c>
      <c r="I141" s="122">
        <f t="shared" si="69"/>
        <v>5876.02</v>
      </c>
      <c r="J141" s="116">
        <v>6.48</v>
      </c>
      <c r="K141" s="116">
        <v>0</v>
      </c>
      <c r="L141" s="117">
        <f t="shared" si="48"/>
        <v>6.48</v>
      </c>
      <c r="M141" s="116">
        <f t="shared" si="70"/>
        <v>835.0128000000002</v>
      </c>
      <c r="N141" s="116">
        <f>K141*H141</f>
        <v>0</v>
      </c>
      <c r="O141" s="118">
        <f t="shared" si="72"/>
        <v>835.0128000000002</v>
      </c>
      <c r="Q141" s="67">
        <v>127.44</v>
      </c>
    </row>
    <row r="142" spans="1:17" ht="39" customHeight="1" x14ac:dyDescent="0.2">
      <c r="A142" s="40" t="s">
        <v>261</v>
      </c>
      <c r="B142" s="40" t="s">
        <v>99</v>
      </c>
      <c r="C142" s="40" t="s">
        <v>834</v>
      </c>
      <c r="D142" s="42" t="s">
        <v>100</v>
      </c>
      <c r="E142" s="43" t="s">
        <v>49</v>
      </c>
      <c r="F142" s="45">
        <v>0.78</v>
      </c>
      <c r="G142" s="44">
        <f t="shared" si="68"/>
        <v>682.34125399999994</v>
      </c>
      <c r="H142" s="44">
        <f t="shared" si="62"/>
        <v>843.58</v>
      </c>
      <c r="I142" s="122">
        <f t="shared" si="69"/>
        <v>657.99</v>
      </c>
      <c r="J142" s="116">
        <v>0.78</v>
      </c>
      <c r="K142" s="116">
        <v>0</v>
      </c>
      <c r="L142" s="117">
        <f t="shared" si="48"/>
        <v>0.78</v>
      </c>
      <c r="M142" s="116">
        <f t="shared" si="70"/>
        <v>657.99240000000009</v>
      </c>
      <c r="N142" s="116">
        <f t="shared" si="71"/>
        <v>0</v>
      </c>
      <c r="O142" s="118">
        <f t="shared" si="72"/>
        <v>657.99240000000009</v>
      </c>
      <c r="Q142" s="67">
        <v>834.26</v>
      </c>
    </row>
    <row r="143" spans="1:17" ht="26.1" hidden="1" customHeight="1" x14ac:dyDescent="0.2">
      <c r="A143" s="40" t="s">
        <v>262</v>
      </c>
      <c r="B143" s="41" t="s">
        <v>831</v>
      </c>
      <c r="C143" s="40" t="s">
        <v>828</v>
      </c>
      <c r="D143" s="42" t="s">
        <v>102</v>
      </c>
      <c r="E143" s="43" t="s">
        <v>103</v>
      </c>
      <c r="F143" s="45">
        <v>19.2</v>
      </c>
      <c r="G143" s="44">
        <f t="shared" si="68"/>
        <v>851.85920799999997</v>
      </c>
      <c r="H143" s="44">
        <f t="shared" si="62"/>
        <v>1053.1500000000001</v>
      </c>
      <c r="I143" s="122">
        <f t="shared" si="69"/>
        <v>20220.48</v>
      </c>
      <c r="J143" s="116"/>
      <c r="K143" s="116">
        <v>0</v>
      </c>
      <c r="L143" s="117">
        <f t="shared" ref="L143:L145" si="73">J143+K143</f>
        <v>0</v>
      </c>
      <c r="M143" s="116">
        <f t="shared" si="70"/>
        <v>0</v>
      </c>
      <c r="N143" s="116">
        <f t="shared" si="71"/>
        <v>0</v>
      </c>
      <c r="O143" s="118">
        <f t="shared" si="72"/>
        <v>0</v>
      </c>
      <c r="Q143" s="67">
        <v>1041.52</v>
      </c>
    </row>
    <row r="144" spans="1:17" ht="39" customHeight="1" x14ac:dyDescent="0.2">
      <c r="A144" s="40" t="s">
        <v>263</v>
      </c>
      <c r="B144" s="40" t="s">
        <v>105</v>
      </c>
      <c r="C144" s="40" t="s">
        <v>834</v>
      </c>
      <c r="D144" s="42" t="s">
        <v>106</v>
      </c>
      <c r="E144" s="43" t="s">
        <v>107</v>
      </c>
      <c r="F144" s="45">
        <v>150</v>
      </c>
      <c r="G144" s="44">
        <f t="shared" si="68"/>
        <v>13.356306999999997</v>
      </c>
      <c r="H144" s="44">
        <f t="shared" si="62"/>
        <v>16.510000000000002</v>
      </c>
      <c r="I144" s="122">
        <f t="shared" si="69"/>
        <v>2476.5</v>
      </c>
      <c r="J144" s="116">
        <v>4.8</v>
      </c>
      <c r="K144" s="116">
        <v>0</v>
      </c>
      <c r="L144" s="117">
        <f t="shared" si="73"/>
        <v>4.8</v>
      </c>
      <c r="M144" s="116">
        <f t="shared" si="70"/>
        <v>79.248000000000005</v>
      </c>
      <c r="N144" s="116">
        <f t="shared" si="71"/>
        <v>0</v>
      </c>
      <c r="O144" s="118">
        <f t="shared" si="72"/>
        <v>79.248000000000005</v>
      </c>
      <c r="Q144" s="67">
        <v>16.329999999999998</v>
      </c>
    </row>
    <row r="145" spans="1:17" ht="39" customHeight="1" x14ac:dyDescent="0.2">
      <c r="A145" s="40" t="s">
        <v>264</v>
      </c>
      <c r="B145" s="40" t="s">
        <v>113</v>
      </c>
      <c r="C145" s="40" t="s">
        <v>834</v>
      </c>
      <c r="D145" s="42" t="s">
        <v>114</v>
      </c>
      <c r="E145" s="43" t="s">
        <v>107</v>
      </c>
      <c r="F145" s="45">
        <v>160</v>
      </c>
      <c r="G145" s="44">
        <f t="shared" si="68"/>
        <v>10.477299</v>
      </c>
      <c r="H145" s="44">
        <f t="shared" si="62"/>
        <v>12.95</v>
      </c>
      <c r="I145" s="122">
        <f t="shared" si="69"/>
        <v>2072</v>
      </c>
      <c r="J145" s="116">
        <v>15.8</v>
      </c>
      <c r="K145" s="116">
        <v>0</v>
      </c>
      <c r="L145" s="117">
        <f t="shared" si="73"/>
        <v>15.8</v>
      </c>
      <c r="M145" s="116">
        <f t="shared" si="70"/>
        <v>204.60999999999999</v>
      </c>
      <c r="N145" s="116">
        <f t="shared" si="71"/>
        <v>0</v>
      </c>
      <c r="O145" s="118">
        <f t="shared" si="72"/>
        <v>204.60999999999999</v>
      </c>
      <c r="Q145" s="67">
        <v>12.81</v>
      </c>
    </row>
    <row r="146" spans="1:17" ht="24" customHeight="1" x14ac:dyDescent="0.2">
      <c r="A146" s="91" t="s">
        <v>265</v>
      </c>
      <c r="B146" s="92"/>
      <c r="C146" s="91"/>
      <c r="D146" s="92" t="s">
        <v>116</v>
      </c>
      <c r="E146" s="93"/>
      <c r="F146" s="94"/>
      <c r="G146" s="94" t="s">
        <v>3</v>
      </c>
      <c r="H146" s="95">
        <f>I146</f>
        <v>86540.68</v>
      </c>
      <c r="I146" s="123">
        <f>SUM(I147:I159)</f>
        <v>86540.68</v>
      </c>
      <c r="J146" s="132"/>
      <c r="K146" s="133"/>
      <c r="L146" s="134"/>
      <c r="M146" s="135">
        <f>SUM(M147:M159)</f>
        <v>12769.647220000001</v>
      </c>
      <c r="N146" s="135">
        <f>SUM(N147:N159)</f>
        <v>266.21280000000002</v>
      </c>
      <c r="O146" s="135">
        <f>SUM(O147:O159)</f>
        <v>13035.86002</v>
      </c>
      <c r="Q146" s="68" t="s">
        <v>3</v>
      </c>
    </row>
    <row r="147" spans="1:17" ht="26.1" customHeight="1" x14ac:dyDescent="0.2">
      <c r="A147" s="40" t="s">
        <v>266</v>
      </c>
      <c r="B147" s="41" t="s">
        <v>832</v>
      </c>
      <c r="C147" s="40" t="s">
        <v>828</v>
      </c>
      <c r="D147" s="42" t="s">
        <v>118</v>
      </c>
      <c r="E147" s="43" t="s">
        <v>103</v>
      </c>
      <c r="F147" s="45">
        <v>6.5</v>
      </c>
      <c r="G147" s="44">
        <f t="shared" ref="G147:G158" si="74">Q147*$S$3</f>
        <v>704.19554199999993</v>
      </c>
      <c r="H147" s="44">
        <f t="shared" si="62"/>
        <v>870.6</v>
      </c>
      <c r="I147" s="122">
        <f t="shared" ref="I147:I159" si="75">ROUND(F147*H147,2)</f>
        <v>5658.9</v>
      </c>
      <c r="J147" s="116">
        <v>0.56999999999999995</v>
      </c>
      <c r="K147" s="116">
        <v>0</v>
      </c>
      <c r="L147" s="117">
        <f t="shared" ref="L147:L162" si="76">J147+K147</f>
        <v>0.56999999999999995</v>
      </c>
      <c r="M147" s="116">
        <f t="shared" ref="M147:M159" si="77">J147*H147</f>
        <v>496.24199999999996</v>
      </c>
      <c r="N147" s="116">
        <f t="shared" ref="N147:N159" si="78">K147*H147</f>
        <v>0</v>
      </c>
      <c r="O147" s="118">
        <f t="shared" ref="O147:O159" si="79">N147+M147</f>
        <v>496.24199999999996</v>
      </c>
      <c r="Q147" s="67">
        <v>860.98</v>
      </c>
    </row>
    <row r="148" spans="1:17" ht="39" customHeight="1" x14ac:dyDescent="0.2">
      <c r="A148" s="40" t="s">
        <v>267</v>
      </c>
      <c r="B148" s="41" t="s">
        <v>865</v>
      </c>
      <c r="C148" s="40" t="s">
        <v>828</v>
      </c>
      <c r="D148" s="42" t="s">
        <v>120</v>
      </c>
      <c r="E148" s="43" t="s">
        <v>103</v>
      </c>
      <c r="F148" s="45">
        <v>10.84</v>
      </c>
      <c r="G148" s="44">
        <f t="shared" si="74"/>
        <v>1026.390889</v>
      </c>
      <c r="H148" s="44">
        <f t="shared" si="62"/>
        <v>1268.93</v>
      </c>
      <c r="I148" s="122">
        <f t="shared" si="75"/>
        <v>13755.2</v>
      </c>
      <c r="J148" s="116">
        <v>6.84</v>
      </c>
      <c r="K148" s="116">
        <v>0</v>
      </c>
      <c r="L148" s="117">
        <f t="shared" si="76"/>
        <v>6.84</v>
      </c>
      <c r="M148" s="116">
        <f t="shared" si="77"/>
        <v>8679.4812000000002</v>
      </c>
      <c r="N148" s="116">
        <f t="shared" si="78"/>
        <v>0</v>
      </c>
      <c r="O148" s="118">
        <f t="shared" si="79"/>
        <v>8679.4812000000002</v>
      </c>
      <c r="Q148" s="67">
        <v>1254.9100000000001</v>
      </c>
    </row>
    <row r="149" spans="1:17" ht="26.1" customHeight="1" x14ac:dyDescent="0.2">
      <c r="A149" s="40" t="s">
        <v>268</v>
      </c>
      <c r="B149" s="40" t="s">
        <v>269</v>
      </c>
      <c r="C149" s="40" t="s">
        <v>834</v>
      </c>
      <c r="D149" s="42" t="s">
        <v>270</v>
      </c>
      <c r="E149" s="43" t="s">
        <v>49</v>
      </c>
      <c r="F149" s="45">
        <v>10.84</v>
      </c>
      <c r="G149" s="44">
        <f t="shared" si="74"/>
        <v>31.480971</v>
      </c>
      <c r="H149" s="44">
        <f t="shared" si="62"/>
        <v>38.92</v>
      </c>
      <c r="I149" s="122">
        <f t="shared" si="75"/>
        <v>421.89</v>
      </c>
      <c r="J149" s="116">
        <v>0</v>
      </c>
      <c r="K149" s="116">
        <v>6.84</v>
      </c>
      <c r="L149" s="117">
        <f t="shared" si="76"/>
        <v>6.84</v>
      </c>
      <c r="M149" s="116">
        <f t="shared" si="77"/>
        <v>0</v>
      </c>
      <c r="N149" s="116">
        <f t="shared" si="78"/>
        <v>266.21280000000002</v>
      </c>
      <c r="O149" s="118">
        <f t="shared" si="79"/>
        <v>266.21280000000002</v>
      </c>
      <c r="Q149" s="67">
        <v>38.49</v>
      </c>
    </row>
    <row r="150" spans="1:17" ht="39" customHeight="1" x14ac:dyDescent="0.2">
      <c r="A150" s="40" t="s">
        <v>271</v>
      </c>
      <c r="B150" s="40" t="s">
        <v>122</v>
      </c>
      <c r="C150" s="40" t="s">
        <v>834</v>
      </c>
      <c r="D150" s="42" t="s">
        <v>123</v>
      </c>
      <c r="E150" s="43" t="s">
        <v>13</v>
      </c>
      <c r="F150" s="45">
        <v>38.4</v>
      </c>
      <c r="G150" s="44">
        <f t="shared" si="74"/>
        <v>137.05550299999999</v>
      </c>
      <c r="H150" s="44">
        <f t="shared" si="62"/>
        <v>169.44</v>
      </c>
      <c r="I150" s="122">
        <f t="shared" si="75"/>
        <v>6506.5</v>
      </c>
      <c r="J150" s="116">
        <v>11.21</v>
      </c>
      <c r="K150" s="116">
        <v>0</v>
      </c>
      <c r="L150" s="117">
        <f t="shared" ref="L150:L154" si="80">J150+K150</f>
        <v>11.21</v>
      </c>
      <c r="M150" s="116">
        <f t="shared" si="77"/>
        <v>1899.4224000000002</v>
      </c>
      <c r="N150" s="116">
        <f t="shared" si="78"/>
        <v>0</v>
      </c>
      <c r="O150" s="118">
        <f t="shared" si="79"/>
        <v>1899.4224000000002</v>
      </c>
      <c r="Q150" s="67">
        <v>167.57</v>
      </c>
    </row>
    <row r="151" spans="1:17" ht="51.95" customHeight="1" x14ac:dyDescent="0.2">
      <c r="A151" s="40" t="s">
        <v>272</v>
      </c>
      <c r="B151" s="40" t="s">
        <v>125</v>
      </c>
      <c r="C151" s="40" t="s">
        <v>834</v>
      </c>
      <c r="D151" s="42" t="s">
        <v>126</v>
      </c>
      <c r="E151" s="43" t="s">
        <v>13</v>
      </c>
      <c r="F151" s="45">
        <v>38.4</v>
      </c>
      <c r="G151" s="44">
        <f t="shared" si="74"/>
        <v>41.508424999999995</v>
      </c>
      <c r="H151" s="44">
        <f t="shared" si="62"/>
        <v>51.32</v>
      </c>
      <c r="I151" s="122">
        <f t="shared" si="75"/>
        <v>1970.69</v>
      </c>
      <c r="J151" s="116">
        <v>11.21</v>
      </c>
      <c r="K151" s="116">
        <v>0</v>
      </c>
      <c r="L151" s="117">
        <f t="shared" si="80"/>
        <v>11.21</v>
      </c>
      <c r="M151" s="116">
        <f t="shared" si="77"/>
        <v>575.29720000000009</v>
      </c>
      <c r="N151" s="116">
        <f t="shared" si="78"/>
        <v>0</v>
      </c>
      <c r="O151" s="118">
        <f t="shared" si="79"/>
        <v>575.29720000000009</v>
      </c>
      <c r="Q151" s="67">
        <v>50.75</v>
      </c>
    </row>
    <row r="152" spans="1:17" ht="26.1" hidden="1" customHeight="1" x14ac:dyDescent="0.2">
      <c r="A152" s="40" t="s">
        <v>273</v>
      </c>
      <c r="B152" s="40" t="s">
        <v>128</v>
      </c>
      <c r="C152" s="40" t="s">
        <v>834</v>
      </c>
      <c r="D152" s="42" t="s">
        <v>129</v>
      </c>
      <c r="E152" s="43" t="s">
        <v>13</v>
      </c>
      <c r="F152" s="45">
        <v>93.23</v>
      </c>
      <c r="G152" s="44">
        <f t="shared" si="74"/>
        <v>96.463125999999988</v>
      </c>
      <c r="H152" s="44">
        <f t="shared" si="62"/>
        <v>119.26</v>
      </c>
      <c r="I152" s="122">
        <f t="shared" si="75"/>
        <v>11118.61</v>
      </c>
      <c r="J152" s="116">
        <v>0</v>
      </c>
      <c r="K152" s="116">
        <v>0</v>
      </c>
      <c r="L152" s="117">
        <f t="shared" si="80"/>
        <v>0</v>
      </c>
      <c r="M152" s="116">
        <f t="shared" si="77"/>
        <v>0</v>
      </c>
      <c r="N152" s="116">
        <f t="shared" si="78"/>
        <v>0</v>
      </c>
      <c r="O152" s="118">
        <f t="shared" si="79"/>
        <v>0</v>
      </c>
      <c r="Q152" s="67">
        <v>117.94</v>
      </c>
    </row>
    <row r="153" spans="1:17" ht="39" hidden="1" customHeight="1" x14ac:dyDescent="0.2">
      <c r="A153" s="40" t="s">
        <v>274</v>
      </c>
      <c r="B153" s="40" t="s">
        <v>131</v>
      </c>
      <c r="C153" s="40" t="s">
        <v>834</v>
      </c>
      <c r="D153" s="42" t="s">
        <v>132</v>
      </c>
      <c r="E153" s="43" t="s">
        <v>13</v>
      </c>
      <c r="F153" s="45">
        <v>93.23</v>
      </c>
      <c r="G153" s="44">
        <f t="shared" si="74"/>
        <v>126.65999400000001</v>
      </c>
      <c r="H153" s="44">
        <f t="shared" si="62"/>
        <v>156.59</v>
      </c>
      <c r="I153" s="122">
        <f t="shared" si="75"/>
        <v>14598.89</v>
      </c>
      <c r="J153" s="116">
        <v>0</v>
      </c>
      <c r="K153" s="116">
        <v>0</v>
      </c>
      <c r="L153" s="117">
        <f t="shared" si="80"/>
        <v>0</v>
      </c>
      <c r="M153" s="116">
        <f t="shared" si="77"/>
        <v>0</v>
      </c>
      <c r="N153" s="116">
        <f t="shared" si="78"/>
        <v>0</v>
      </c>
      <c r="O153" s="118">
        <f t="shared" si="79"/>
        <v>0</v>
      </c>
      <c r="Q153" s="67">
        <v>154.86000000000001</v>
      </c>
    </row>
    <row r="154" spans="1:17" ht="39" customHeight="1" x14ac:dyDescent="0.2">
      <c r="A154" s="40" t="s">
        <v>275</v>
      </c>
      <c r="B154" s="40" t="s">
        <v>134</v>
      </c>
      <c r="C154" s="40" t="s">
        <v>834</v>
      </c>
      <c r="D154" s="42" t="s">
        <v>135</v>
      </c>
      <c r="E154" s="43" t="s">
        <v>107</v>
      </c>
      <c r="F154" s="45">
        <v>133.1</v>
      </c>
      <c r="G154" s="44">
        <f t="shared" si="74"/>
        <v>11.401525999999999</v>
      </c>
      <c r="H154" s="44">
        <f t="shared" si="62"/>
        <v>14.1</v>
      </c>
      <c r="I154" s="122">
        <f t="shared" si="75"/>
        <v>1876.71</v>
      </c>
      <c r="J154" s="116">
        <f>57.45+21.9262</f>
        <v>79.376200000000011</v>
      </c>
      <c r="K154" s="116">
        <v>0</v>
      </c>
      <c r="L154" s="117">
        <f t="shared" si="80"/>
        <v>79.376200000000011</v>
      </c>
      <c r="M154" s="116">
        <f t="shared" si="77"/>
        <v>1119.20442</v>
      </c>
      <c r="N154" s="116">
        <f t="shared" si="78"/>
        <v>0</v>
      </c>
      <c r="O154" s="118">
        <f t="shared" si="79"/>
        <v>1119.20442</v>
      </c>
      <c r="Q154" s="67">
        <v>13.94</v>
      </c>
    </row>
    <row r="155" spans="1:17" ht="39" hidden="1" customHeight="1" x14ac:dyDescent="0.2">
      <c r="A155" s="40" t="s">
        <v>276</v>
      </c>
      <c r="B155" s="40" t="s">
        <v>139</v>
      </c>
      <c r="C155" s="40" t="s">
        <v>834</v>
      </c>
      <c r="D155" s="42" t="s">
        <v>140</v>
      </c>
      <c r="E155" s="43" t="s">
        <v>107</v>
      </c>
      <c r="F155" s="45">
        <v>47.2</v>
      </c>
      <c r="G155" s="44">
        <f t="shared" si="74"/>
        <v>10.281003</v>
      </c>
      <c r="H155" s="44">
        <f t="shared" si="62"/>
        <v>12.71</v>
      </c>
      <c r="I155" s="122">
        <f t="shared" si="75"/>
        <v>599.91</v>
      </c>
      <c r="J155" s="116">
        <v>0</v>
      </c>
      <c r="K155" s="116">
        <v>0</v>
      </c>
      <c r="L155" s="117">
        <f t="shared" ref="L155:L159" si="81">J155+K155</f>
        <v>0</v>
      </c>
      <c r="M155" s="116">
        <f t="shared" si="77"/>
        <v>0</v>
      </c>
      <c r="N155" s="116">
        <f t="shared" si="78"/>
        <v>0</v>
      </c>
      <c r="O155" s="118">
        <f t="shared" si="79"/>
        <v>0</v>
      </c>
      <c r="Q155" s="67">
        <v>12.57</v>
      </c>
    </row>
    <row r="156" spans="1:17" ht="51.95" hidden="1" customHeight="1" x14ac:dyDescent="0.2">
      <c r="A156" s="40" t="s">
        <v>277</v>
      </c>
      <c r="B156" s="40" t="s">
        <v>278</v>
      </c>
      <c r="C156" s="40" t="s">
        <v>834</v>
      </c>
      <c r="D156" s="42" t="s">
        <v>279</v>
      </c>
      <c r="E156" s="43" t="s">
        <v>13</v>
      </c>
      <c r="F156" s="45">
        <v>145.6</v>
      </c>
      <c r="G156" s="44">
        <f t="shared" si="74"/>
        <v>132.63884299999998</v>
      </c>
      <c r="H156" s="44">
        <f t="shared" si="62"/>
        <v>163.98</v>
      </c>
      <c r="I156" s="122">
        <f t="shared" si="75"/>
        <v>23875.49</v>
      </c>
      <c r="J156" s="116">
        <v>0</v>
      </c>
      <c r="K156" s="116">
        <v>0</v>
      </c>
      <c r="L156" s="117">
        <f t="shared" si="81"/>
        <v>0</v>
      </c>
      <c r="M156" s="116">
        <f t="shared" si="77"/>
        <v>0</v>
      </c>
      <c r="N156" s="116">
        <f t="shared" si="78"/>
        <v>0</v>
      </c>
      <c r="O156" s="118">
        <f t="shared" si="79"/>
        <v>0</v>
      </c>
      <c r="Q156" s="67">
        <v>162.16999999999999</v>
      </c>
    </row>
    <row r="157" spans="1:17" ht="39" hidden="1" customHeight="1" x14ac:dyDescent="0.2">
      <c r="A157" s="40" t="s">
        <v>280</v>
      </c>
      <c r="B157" s="40" t="s">
        <v>154</v>
      </c>
      <c r="C157" s="40" t="s">
        <v>834</v>
      </c>
      <c r="D157" s="42" t="s">
        <v>155</v>
      </c>
      <c r="E157" s="43" t="s">
        <v>13</v>
      </c>
      <c r="F157" s="45">
        <v>145.6</v>
      </c>
      <c r="G157" s="44">
        <f t="shared" si="74"/>
        <v>2.5109529999999998</v>
      </c>
      <c r="H157" s="44">
        <f t="shared" si="62"/>
        <v>3.1</v>
      </c>
      <c r="I157" s="122">
        <f t="shared" si="75"/>
        <v>451.36</v>
      </c>
      <c r="J157" s="116">
        <v>0</v>
      </c>
      <c r="K157" s="116">
        <v>0</v>
      </c>
      <c r="L157" s="117">
        <f t="shared" si="81"/>
        <v>0</v>
      </c>
      <c r="M157" s="116">
        <f t="shared" si="77"/>
        <v>0</v>
      </c>
      <c r="N157" s="116">
        <f t="shared" si="78"/>
        <v>0</v>
      </c>
      <c r="O157" s="118">
        <f t="shared" si="79"/>
        <v>0</v>
      </c>
      <c r="Q157" s="67">
        <v>3.07</v>
      </c>
    </row>
    <row r="158" spans="1:17" ht="51.95" hidden="1" customHeight="1" x14ac:dyDescent="0.2">
      <c r="A158" s="40" t="s">
        <v>281</v>
      </c>
      <c r="B158" s="40" t="s">
        <v>157</v>
      </c>
      <c r="C158" s="40" t="s">
        <v>834</v>
      </c>
      <c r="D158" s="42" t="s">
        <v>158</v>
      </c>
      <c r="E158" s="43" t="s">
        <v>13</v>
      </c>
      <c r="F158" s="45">
        <v>1</v>
      </c>
      <c r="G158" s="44">
        <f t="shared" si="74"/>
        <v>87.523478999999995</v>
      </c>
      <c r="H158" s="44">
        <f t="shared" si="62"/>
        <v>108.21</v>
      </c>
      <c r="I158" s="122">
        <f t="shared" si="75"/>
        <v>108.21</v>
      </c>
      <c r="J158" s="116">
        <v>0</v>
      </c>
      <c r="K158" s="116">
        <v>0</v>
      </c>
      <c r="L158" s="117">
        <f t="shared" si="81"/>
        <v>0</v>
      </c>
      <c r="M158" s="116">
        <f t="shared" si="77"/>
        <v>0</v>
      </c>
      <c r="N158" s="116">
        <f t="shared" si="78"/>
        <v>0</v>
      </c>
      <c r="O158" s="118">
        <f t="shared" si="79"/>
        <v>0</v>
      </c>
      <c r="Q158" s="67">
        <v>107.01</v>
      </c>
    </row>
    <row r="159" spans="1:17" ht="51.95" hidden="1" customHeight="1" x14ac:dyDescent="0.2">
      <c r="A159" s="40" t="s">
        <v>1002</v>
      </c>
      <c r="B159" s="51" t="s">
        <v>920</v>
      </c>
      <c r="C159" s="50" t="s">
        <v>836</v>
      </c>
      <c r="D159" s="42" t="s">
        <v>919</v>
      </c>
      <c r="E159" s="43" t="s">
        <v>13</v>
      </c>
      <c r="F159" s="45">
        <v>145.6</v>
      </c>
      <c r="G159" s="44"/>
      <c r="H159" s="44">
        <v>38.450000000000003</v>
      </c>
      <c r="I159" s="122">
        <f t="shared" si="75"/>
        <v>5598.32</v>
      </c>
      <c r="J159" s="116">
        <v>0</v>
      </c>
      <c r="K159" s="116">
        <v>0</v>
      </c>
      <c r="L159" s="117">
        <f t="shared" si="81"/>
        <v>0</v>
      </c>
      <c r="M159" s="116">
        <f t="shared" si="77"/>
        <v>0</v>
      </c>
      <c r="N159" s="116">
        <f t="shared" si="78"/>
        <v>0</v>
      </c>
      <c r="O159" s="118">
        <f t="shared" si="79"/>
        <v>0</v>
      </c>
      <c r="Q159" s="70"/>
    </row>
    <row r="160" spans="1:17" ht="24" customHeight="1" x14ac:dyDescent="0.2">
      <c r="A160" s="91" t="s">
        <v>282</v>
      </c>
      <c r="B160" s="92"/>
      <c r="C160" s="91"/>
      <c r="D160" s="92" t="s">
        <v>283</v>
      </c>
      <c r="E160" s="93"/>
      <c r="F160" s="94"/>
      <c r="G160" s="94" t="s">
        <v>3</v>
      </c>
      <c r="H160" s="95">
        <f>I160</f>
        <v>33143.089999999997</v>
      </c>
      <c r="I160" s="123">
        <f>SUM(I161:I165)</f>
        <v>33143.089999999997</v>
      </c>
      <c r="J160" s="132"/>
      <c r="K160" s="133"/>
      <c r="L160" s="134"/>
      <c r="M160" s="135">
        <f>SUM(M161:M165)</f>
        <v>13377.6914</v>
      </c>
      <c r="N160" s="135">
        <f>SUM(N161:N165)</f>
        <v>0</v>
      </c>
      <c r="O160" s="135">
        <f>SUM(O161:O165)</f>
        <v>13377.6914</v>
      </c>
      <c r="Q160" s="68" t="s">
        <v>3</v>
      </c>
    </row>
    <row r="161" spans="1:17" ht="51.95" hidden="1" customHeight="1" x14ac:dyDescent="0.2">
      <c r="A161" s="40" t="s">
        <v>284</v>
      </c>
      <c r="B161" s="40" t="s">
        <v>285</v>
      </c>
      <c r="C161" s="40" t="s">
        <v>834</v>
      </c>
      <c r="D161" s="42" t="s">
        <v>286</v>
      </c>
      <c r="E161" s="43" t="s">
        <v>13</v>
      </c>
      <c r="F161" s="45">
        <v>1</v>
      </c>
      <c r="G161" s="44">
        <f>Q161*$S$3</f>
        <v>59.600372999999998</v>
      </c>
      <c r="H161" s="44">
        <f t="shared" si="62"/>
        <v>73.680000000000007</v>
      </c>
      <c r="I161" s="122">
        <f>ROUND(F161*H161,2)</f>
        <v>73.680000000000007</v>
      </c>
      <c r="J161" s="116">
        <v>0</v>
      </c>
      <c r="K161" s="116">
        <v>0</v>
      </c>
      <c r="L161" s="117">
        <f t="shared" si="76"/>
        <v>0</v>
      </c>
      <c r="M161" s="116">
        <f t="shared" ref="M161:M165" si="82">J161*H161</f>
        <v>0</v>
      </c>
      <c r="N161" s="116">
        <f t="shared" ref="N161:N165" si="83">K161*H161</f>
        <v>0</v>
      </c>
      <c r="O161" s="118">
        <f t="shared" ref="O161:O165" si="84">N161+M161</f>
        <v>0</v>
      </c>
      <c r="Q161" s="67">
        <v>72.87</v>
      </c>
    </row>
    <row r="162" spans="1:17" ht="39" hidden="1" customHeight="1" x14ac:dyDescent="0.2">
      <c r="A162" s="40" t="s">
        <v>287</v>
      </c>
      <c r="B162" s="40" t="s">
        <v>288</v>
      </c>
      <c r="C162" s="40" t="s">
        <v>834</v>
      </c>
      <c r="D162" s="42" t="s">
        <v>289</v>
      </c>
      <c r="E162" s="43" t="s">
        <v>13</v>
      </c>
      <c r="F162" s="45">
        <v>5.4</v>
      </c>
      <c r="G162" s="44">
        <f>Q162*$S$3</f>
        <v>116.96787899999998</v>
      </c>
      <c r="H162" s="44">
        <f t="shared" si="62"/>
        <v>144.61000000000001</v>
      </c>
      <c r="I162" s="122">
        <f>ROUND(F162*H162,2)</f>
        <v>780.89</v>
      </c>
      <c r="J162" s="116">
        <v>0</v>
      </c>
      <c r="K162" s="116">
        <v>0</v>
      </c>
      <c r="L162" s="117">
        <f t="shared" si="76"/>
        <v>0</v>
      </c>
      <c r="M162" s="116">
        <f t="shared" si="82"/>
        <v>0</v>
      </c>
      <c r="N162" s="116">
        <f t="shared" si="83"/>
        <v>0</v>
      </c>
      <c r="O162" s="118">
        <f t="shared" si="84"/>
        <v>0</v>
      </c>
      <c r="Q162" s="67">
        <v>143.01</v>
      </c>
    </row>
    <row r="163" spans="1:17" ht="51.95" customHeight="1" x14ac:dyDescent="0.2">
      <c r="A163" s="40" t="s">
        <v>290</v>
      </c>
      <c r="B163" s="40" t="s">
        <v>162</v>
      </c>
      <c r="C163" s="40" t="s">
        <v>834</v>
      </c>
      <c r="D163" s="42" t="s">
        <v>163</v>
      </c>
      <c r="E163" s="43" t="s">
        <v>13</v>
      </c>
      <c r="F163" s="45">
        <v>189.62</v>
      </c>
      <c r="G163" s="44">
        <f>Q163*$S$3</f>
        <v>71.329058999999987</v>
      </c>
      <c r="H163" s="44">
        <f t="shared" si="62"/>
        <v>88.18</v>
      </c>
      <c r="I163" s="122">
        <f>ROUND(F163*H163,2)</f>
        <v>16720.689999999999</v>
      </c>
      <c r="J163" s="116">
        <v>141.26</v>
      </c>
      <c r="K163" s="116">
        <v>0</v>
      </c>
      <c r="L163" s="117">
        <f t="shared" ref="L163:L165" si="85">J163+K163</f>
        <v>141.26</v>
      </c>
      <c r="M163" s="116">
        <f t="shared" si="82"/>
        <v>12456.3068</v>
      </c>
      <c r="N163" s="116">
        <f t="shared" si="83"/>
        <v>0</v>
      </c>
      <c r="O163" s="118">
        <f t="shared" si="84"/>
        <v>12456.3068</v>
      </c>
      <c r="Q163" s="67">
        <v>87.21</v>
      </c>
    </row>
    <row r="164" spans="1:17" ht="26.1" customHeight="1" x14ac:dyDescent="0.2">
      <c r="A164" s="40" t="s">
        <v>291</v>
      </c>
      <c r="B164" s="40" t="s">
        <v>292</v>
      </c>
      <c r="C164" s="40" t="s">
        <v>834</v>
      </c>
      <c r="D164" s="42" t="s">
        <v>293</v>
      </c>
      <c r="E164" s="43" t="s">
        <v>26</v>
      </c>
      <c r="F164" s="45">
        <v>138.24</v>
      </c>
      <c r="G164" s="44">
        <f>Q164*$S$3</f>
        <v>8.6860979999999994</v>
      </c>
      <c r="H164" s="44">
        <f t="shared" si="62"/>
        <v>10.74</v>
      </c>
      <c r="I164" s="122">
        <f>ROUND(F164*H164,2)</f>
        <v>1484.7</v>
      </c>
      <c r="J164" s="116">
        <v>85.79</v>
      </c>
      <c r="K164" s="116">
        <v>0</v>
      </c>
      <c r="L164" s="117">
        <f t="shared" si="85"/>
        <v>85.79</v>
      </c>
      <c r="M164" s="116">
        <f t="shared" si="82"/>
        <v>921.38460000000009</v>
      </c>
      <c r="N164" s="116">
        <f t="shared" si="83"/>
        <v>0</v>
      </c>
      <c r="O164" s="118">
        <f t="shared" si="84"/>
        <v>921.38460000000009</v>
      </c>
      <c r="Q164" s="67">
        <v>10.62</v>
      </c>
    </row>
    <row r="165" spans="1:17" ht="39" hidden="1" customHeight="1" x14ac:dyDescent="0.2">
      <c r="A165" s="40" t="s">
        <v>294</v>
      </c>
      <c r="B165" s="40" t="s">
        <v>295</v>
      </c>
      <c r="C165" s="40" t="s">
        <v>834</v>
      </c>
      <c r="D165" s="42" t="s">
        <v>296</v>
      </c>
      <c r="E165" s="43" t="s">
        <v>13</v>
      </c>
      <c r="F165" s="45">
        <v>19.04</v>
      </c>
      <c r="G165" s="44">
        <f>Q165*$S$3</f>
        <v>598.28567099999998</v>
      </c>
      <c r="H165" s="44">
        <f t="shared" si="62"/>
        <v>739.66</v>
      </c>
      <c r="I165" s="122">
        <f>ROUND(F165*H165,2)</f>
        <v>14083.13</v>
      </c>
      <c r="J165" s="116">
        <v>0</v>
      </c>
      <c r="K165" s="116">
        <v>0</v>
      </c>
      <c r="L165" s="117">
        <f t="shared" si="85"/>
        <v>0</v>
      </c>
      <c r="M165" s="116">
        <f t="shared" si="82"/>
        <v>0</v>
      </c>
      <c r="N165" s="116">
        <f t="shared" si="83"/>
        <v>0</v>
      </c>
      <c r="O165" s="118">
        <f t="shared" si="84"/>
        <v>0</v>
      </c>
      <c r="Q165" s="67">
        <v>731.49</v>
      </c>
    </row>
    <row r="166" spans="1:17" ht="24" hidden="1" customHeight="1" x14ac:dyDescent="0.2">
      <c r="A166" s="91" t="s">
        <v>297</v>
      </c>
      <c r="B166" s="92"/>
      <c r="C166" s="91"/>
      <c r="D166" s="92" t="s">
        <v>298</v>
      </c>
      <c r="E166" s="93"/>
      <c r="F166" s="94"/>
      <c r="G166" s="94" t="s">
        <v>3</v>
      </c>
      <c r="H166" s="95">
        <f>I166</f>
        <v>23338.22</v>
      </c>
      <c r="I166" s="123">
        <f>SUM(I167:I169)</f>
        <v>23338.22</v>
      </c>
      <c r="J166" s="136"/>
      <c r="K166" s="137"/>
      <c r="L166" s="138"/>
      <c r="M166" s="139">
        <f>SUM(M167:M169)</f>
        <v>0</v>
      </c>
      <c r="N166" s="139">
        <f>SUM(N167:N169)</f>
        <v>0</v>
      </c>
      <c r="O166" s="140">
        <f t="shared" ref="O166:O224" si="86">N166+M166</f>
        <v>0</v>
      </c>
      <c r="Q166" s="68" t="s">
        <v>3</v>
      </c>
    </row>
    <row r="167" spans="1:17" ht="51.95" hidden="1" customHeight="1" x14ac:dyDescent="0.2">
      <c r="A167" s="40" t="s">
        <v>299</v>
      </c>
      <c r="B167" s="40" t="s">
        <v>300</v>
      </c>
      <c r="C167" s="40" t="s">
        <v>834</v>
      </c>
      <c r="D167" s="42" t="s">
        <v>301</v>
      </c>
      <c r="E167" s="43" t="s">
        <v>13</v>
      </c>
      <c r="F167" s="45">
        <v>145.6</v>
      </c>
      <c r="G167" s="44">
        <f>Q167*$S$3</f>
        <v>57.473832999999992</v>
      </c>
      <c r="H167" s="44">
        <f t="shared" si="62"/>
        <v>71.05</v>
      </c>
      <c r="I167" s="122">
        <f>ROUND(F167*H167,2)</f>
        <v>10344.879999999999</v>
      </c>
      <c r="J167" s="116">
        <v>0</v>
      </c>
      <c r="K167" s="116">
        <v>0</v>
      </c>
      <c r="L167" s="117">
        <f t="shared" ref="L167:L169" si="87">J167+K167</f>
        <v>0</v>
      </c>
      <c r="M167" s="116">
        <f t="shared" ref="M167:M169" si="88">J167*H167</f>
        <v>0</v>
      </c>
      <c r="N167" s="116">
        <f t="shared" ref="N167:N169" si="89">K167*H167</f>
        <v>0</v>
      </c>
      <c r="O167" s="118">
        <f t="shared" si="86"/>
        <v>0</v>
      </c>
      <c r="Q167" s="67">
        <v>70.27</v>
      </c>
    </row>
    <row r="168" spans="1:17" ht="39" hidden="1" customHeight="1" x14ac:dyDescent="0.2">
      <c r="A168" s="40" t="s">
        <v>302</v>
      </c>
      <c r="B168" s="40" t="s">
        <v>303</v>
      </c>
      <c r="C168" s="40" t="s">
        <v>834</v>
      </c>
      <c r="D168" s="42" t="s">
        <v>304</v>
      </c>
      <c r="E168" s="43" t="s">
        <v>13</v>
      </c>
      <c r="F168" s="45">
        <v>145.6</v>
      </c>
      <c r="G168" s="44">
        <f>Q168*$S$3</f>
        <v>32.356124000000001</v>
      </c>
      <c r="H168" s="44">
        <f t="shared" si="62"/>
        <v>40</v>
      </c>
      <c r="I168" s="122">
        <f>ROUND(F168*H168,2)</f>
        <v>5824</v>
      </c>
      <c r="J168" s="116">
        <v>0</v>
      </c>
      <c r="K168" s="116">
        <v>0</v>
      </c>
      <c r="L168" s="117">
        <f t="shared" si="87"/>
        <v>0</v>
      </c>
      <c r="M168" s="116">
        <f t="shared" si="88"/>
        <v>0</v>
      </c>
      <c r="N168" s="116">
        <f t="shared" si="89"/>
        <v>0</v>
      </c>
      <c r="O168" s="118">
        <f t="shared" si="86"/>
        <v>0</v>
      </c>
      <c r="Q168" s="67">
        <v>39.56</v>
      </c>
    </row>
    <row r="169" spans="1:17" ht="26.1" hidden="1" customHeight="1" x14ac:dyDescent="0.2">
      <c r="A169" s="40" t="s">
        <v>305</v>
      </c>
      <c r="B169" s="40" t="s">
        <v>306</v>
      </c>
      <c r="C169" s="40" t="s">
        <v>834</v>
      </c>
      <c r="D169" s="42" t="s">
        <v>307</v>
      </c>
      <c r="E169" s="43" t="s">
        <v>13</v>
      </c>
      <c r="F169" s="45">
        <v>145.6</v>
      </c>
      <c r="G169" s="44">
        <f>Q169*$S$3</f>
        <v>39.83173</v>
      </c>
      <c r="H169" s="44">
        <f t="shared" si="62"/>
        <v>49.24</v>
      </c>
      <c r="I169" s="122">
        <f>ROUND(F169*H169,2)</f>
        <v>7169.34</v>
      </c>
      <c r="J169" s="116">
        <v>0</v>
      </c>
      <c r="K169" s="116">
        <v>0</v>
      </c>
      <c r="L169" s="117">
        <f t="shared" si="87"/>
        <v>0</v>
      </c>
      <c r="M169" s="116">
        <f t="shared" si="88"/>
        <v>0</v>
      </c>
      <c r="N169" s="116">
        <f t="shared" si="89"/>
        <v>0</v>
      </c>
      <c r="O169" s="118">
        <f t="shared" si="86"/>
        <v>0</v>
      </c>
      <c r="Q169" s="67">
        <v>48.7</v>
      </c>
    </row>
    <row r="170" spans="1:17" ht="24" customHeight="1" x14ac:dyDescent="0.2">
      <c r="A170" s="91" t="s">
        <v>308</v>
      </c>
      <c r="B170" s="92"/>
      <c r="C170" s="91"/>
      <c r="D170" s="92" t="s">
        <v>309</v>
      </c>
      <c r="E170" s="93"/>
      <c r="F170" s="94"/>
      <c r="G170" s="141"/>
      <c r="H170" s="95">
        <f>I170</f>
        <v>19631.88</v>
      </c>
      <c r="I170" s="123">
        <f>SUM(I171:I172)</f>
        <v>19631.88</v>
      </c>
      <c r="J170" s="136"/>
      <c r="K170" s="137"/>
      <c r="L170" s="138"/>
      <c r="M170" s="139">
        <f>SUM(M171:M172)</f>
        <v>1359.6127999999999</v>
      </c>
      <c r="N170" s="139">
        <f>SUM(N171:N172)</f>
        <v>0</v>
      </c>
      <c r="O170" s="140">
        <f t="shared" si="86"/>
        <v>1359.6127999999999</v>
      </c>
      <c r="Q170" s="68" t="s">
        <v>3</v>
      </c>
    </row>
    <row r="171" spans="1:17" ht="39" hidden="1" customHeight="1" x14ac:dyDescent="0.2">
      <c r="A171" s="40" t="s">
        <v>310</v>
      </c>
      <c r="B171" s="40" t="s">
        <v>179</v>
      </c>
      <c r="C171" s="40" t="s">
        <v>834</v>
      </c>
      <c r="D171" s="42" t="s">
        <v>180</v>
      </c>
      <c r="E171" s="43" t="s">
        <v>13</v>
      </c>
      <c r="F171" s="45">
        <v>104.64</v>
      </c>
      <c r="G171" s="44">
        <f>Q171*$S$3</f>
        <v>108.44536099999999</v>
      </c>
      <c r="H171" s="44">
        <f t="shared" si="62"/>
        <v>134.07</v>
      </c>
      <c r="I171" s="122">
        <f>ROUND(F171*H171,2)</f>
        <v>14029.08</v>
      </c>
      <c r="J171" s="116">
        <v>0</v>
      </c>
      <c r="K171" s="116">
        <v>0</v>
      </c>
      <c r="L171" s="117">
        <f t="shared" ref="L171" si="90">J171+K171</f>
        <v>0</v>
      </c>
      <c r="M171" s="116">
        <f t="shared" ref="M171:M172" si="91">J171*H171</f>
        <v>0</v>
      </c>
      <c r="N171" s="116">
        <f t="shared" ref="N171:N172" si="92">K171*H171</f>
        <v>0</v>
      </c>
      <c r="O171" s="118">
        <f t="shared" si="86"/>
        <v>0</v>
      </c>
      <c r="Q171" s="67">
        <v>132.59</v>
      </c>
    </row>
    <row r="172" spans="1:17" ht="26.1" customHeight="1" x14ac:dyDescent="0.2">
      <c r="A172" s="40" t="s">
        <v>311</v>
      </c>
      <c r="B172" s="40" t="s">
        <v>312</v>
      </c>
      <c r="C172" s="40" t="s">
        <v>834</v>
      </c>
      <c r="D172" s="42" t="s">
        <v>313</v>
      </c>
      <c r="E172" s="43" t="s">
        <v>13</v>
      </c>
      <c r="F172" s="45">
        <v>120</v>
      </c>
      <c r="G172" s="44">
        <f>Q172*$S$3</f>
        <v>37.762442999999998</v>
      </c>
      <c r="H172" s="44">
        <f t="shared" si="62"/>
        <v>46.69</v>
      </c>
      <c r="I172" s="122">
        <f>ROUND(F172*H172,2)</f>
        <v>5602.8</v>
      </c>
      <c r="J172" s="115">
        <v>29.12</v>
      </c>
      <c r="K172" s="116">
        <v>0</v>
      </c>
      <c r="L172" s="117">
        <f t="shared" ref="L172" si="93">J172+K172</f>
        <v>29.12</v>
      </c>
      <c r="M172" s="116">
        <f t="shared" si="91"/>
        <v>1359.6127999999999</v>
      </c>
      <c r="N172" s="116">
        <f t="shared" si="92"/>
        <v>0</v>
      </c>
      <c r="O172" s="118">
        <f t="shared" si="86"/>
        <v>1359.6127999999999</v>
      </c>
      <c r="Q172" s="67">
        <v>46.17</v>
      </c>
    </row>
    <row r="173" spans="1:17" ht="24" hidden="1" customHeight="1" x14ac:dyDescent="0.2">
      <c r="A173" s="38" t="s">
        <v>314</v>
      </c>
      <c r="B173" s="39"/>
      <c r="C173" s="142"/>
      <c r="D173" s="92" t="s">
        <v>315</v>
      </c>
      <c r="E173" s="93"/>
      <c r="F173" s="94"/>
      <c r="G173" s="94" t="s">
        <v>3</v>
      </c>
      <c r="H173" s="95">
        <f>I173</f>
        <v>19331.330000000002</v>
      </c>
      <c r="I173" s="123">
        <f>SUM(I174:I182)</f>
        <v>19331.330000000002</v>
      </c>
      <c r="J173" s="136"/>
      <c r="K173" s="137"/>
      <c r="L173" s="138"/>
      <c r="M173" s="139">
        <f>SUM(M174:M182)</f>
        <v>0</v>
      </c>
      <c r="N173" s="139">
        <f>SUM(N174:N182)</f>
        <v>0</v>
      </c>
      <c r="O173" s="140">
        <f t="shared" si="86"/>
        <v>0</v>
      </c>
      <c r="Q173" s="68" t="s">
        <v>3</v>
      </c>
    </row>
    <row r="174" spans="1:17" ht="65.099999999999994" hidden="1" customHeight="1" x14ac:dyDescent="0.2">
      <c r="A174" s="40" t="s">
        <v>316</v>
      </c>
      <c r="B174" s="40" t="s">
        <v>317</v>
      </c>
      <c r="C174" s="40" t="s">
        <v>834</v>
      </c>
      <c r="D174" s="42" t="s">
        <v>318</v>
      </c>
      <c r="E174" s="43" t="s">
        <v>6</v>
      </c>
      <c r="F174" s="45">
        <v>1</v>
      </c>
      <c r="G174" s="44">
        <f t="shared" ref="G174:G182" si="94">Q174*$S$3</f>
        <v>682.807457</v>
      </c>
      <c r="H174" s="44">
        <f t="shared" si="62"/>
        <v>844.15</v>
      </c>
      <c r="I174" s="122">
        <f t="shared" ref="I174:I182" si="95">ROUND(F174*H174,2)</f>
        <v>844.15</v>
      </c>
      <c r="J174" s="116">
        <v>0</v>
      </c>
      <c r="K174" s="116">
        <v>0</v>
      </c>
      <c r="L174" s="117">
        <f t="shared" ref="L174:L182" si="96">J174+K174</f>
        <v>0</v>
      </c>
      <c r="M174" s="116">
        <f t="shared" ref="M174:M182" si="97">J174*H174</f>
        <v>0</v>
      </c>
      <c r="N174" s="116">
        <f t="shared" ref="N174:N182" si="98">K174*H174</f>
        <v>0</v>
      </c>
      <c r="O174" s="118">
        <f t="shared" si="86"/>
        <v>0</v>
      </c>
      <c r="Q174" s="67">
        <v>834.83</v>
      </c>
    </row>
    <row r="175" spans="1:17" ht="65.099999999999994" hidden="1" customHeight="1" x14ac:dyDescent="0.2">
      <c r="A175" s="40" t="s">
        <v>319</v>
      </c>
      <c r="B175" s="40" t="s">
        <v>320</v>
      </c>
      <c r="C175" s="40" t="s">
        <v>834</v>
      </c>
      <c r="D175" s="42" t="s">
        <v>321</v>
      </c>
      <c r="E175" s="43" t="s">
        <v>6</v>
      </c>
      <c r="F175" s="45">
        <v>6</v>
      </c>
      <c r="G175" s="44">
        <f t="shared" si="94"/>
        <v>704.01560399999994</v>
      </c>
      <c r="H175" s="44">
        <f t="shared" si="62"/>
        <v>870.37</v>
      </c>
      <c r="I175" s="122">
        <f t="shared" si="95"/>
        <v>5222.22</v>
      </c>
      <c r="J175" s="116">
        <v>0</v>
      </c>
      <c r="K175" s="116">
        <v>0</v>
      </c>
      <c r="L175" s="117">
        <f t="shared" si="96"/>
        <v>0</v>
      </c>
      <c r="M175" s="116">
        <f t="shared" si="97"/>
        <v>0</v>
      </c>
      <c r="N175" s="116">
        <f t="shared" si="98"/>
        <v>0</v>
      </c>
      <c r="O175" s="118">
        <f t="shared" si="86"/>
        <v>0</v>
      </c>
      <c r="Q175" s="67">
        <v>860.76</v>
      </c>
    </row>
    <row r="176" spans="1:17" ht="65.099999999999994" hidden="1" customHeight="1" x14ac:dyDescent="0.2">
      <c r="A176" s="40" t="s">
        <v>322</v>
      </c>
      <c r="B176" s="40" t="s">
        <v>323</v>
      </c>
      <c r="C176" s="40" t="s">
        <v>834</v>
      </c>
      <c r="D176" s="42" t="s">
        <v>324</v>
      </c>
      <c r="E176" s="43" t="s">
        <v>6</v>
      </c>
      <c r="F176" s="45">
        <v>2</v>
      </c>
      <c r="G176" s="44">
        <f t="shared" si="94"/>
        <v>772.06488400000001</v>
      </c>
      <c r="H176" s="44">
        <f t="shared" si="62"/>
        <v>954.5</v>
      </c>
      <c r="I176" s="122">
        <f t="shared" si="95"/>
        <v>1909</v>
      </c>
      <c r="J176" s="116">
        <v>0</v>
      </c>
      <c r="K176" s="116">
        <v>0</v>
      </c>
      <c r="L176" s="117">
        <f t="shared" si="96"/>
        <v>0</v>
      </c>
      <c r="M176" s="116">
        <f t="shared" si="97"/>
        <v>0</v>
      </c>
      <c r="N176" s="116">
        <f t="shared" si="98"/>
        <v>0</v>
      </c>
      <c r="O176" s="118">
        <f t="shared" si="86"/>
        <v>0</v>
      </c>
      <c r="Q176" s="67">
        <v>943.96</v>
      </c>
    </row>
    <row r="177" spans="1:17" ht="39" hidden="1" customHeight="1" x14ac:dyDescent="0.2">
      <c r="A177" s="40" t="s">
        <v>325</v>
      </c>
      <c r="B177" s="40" t="s">
        <v>326</v>
      </c>
      <c r="C177" s="40" t="s">
        <v>834</v>
      </c>
      <c r="D177" s="42" t="s">
        <v>327</v>
      </c>
      <c r="E177" s="43" t="s">
        <v>6</v>
      </c>
      <c r="F177" s="45">
        <v>9</v>
      </c>
      <c r="G177" s="44">
        <f t="shared" si="94"/>
        <v>112.17498499999999</v>
      </c>
      <c r="H177" s="44">
        <f t="shared" si="62"/>
        <v>138.68</v>
      </c>
      <c r="I177" s="122">
        <f t="shared" si="95"/>
        <v>1248.1199999999999</v>
      </c>
      <c r="J177" s="116">
        <v>0</v>
      </c>
      <c r="K177" s="116">
        <v>0</v>
      </c>
      <c r="L177" s="117">
        <f t="shared" si="96"/>
        <v>0</v>
      </c>
      <c r="M177" s="116">
        <f t="shared" si="97"/>
        <v>0</v>
      </c>
      <c r="N177" s="116">
        <f t="shared" si="98"/>
        <v>0</v>
      </c>
      <c r="O177" s="118">
        <f t="shared" si="86"/>
        <v>0</v>
      </c>
      <c r="Q177" s="67">
        <v>137.15</v>
      </c>
    </row>
    <row r="178" spans="1:17" ht="39" hidden="1" customHeight="1" x14ac:dyDescent="0.2">
      <c r="A178" s="40" t="s">
        <v>328</v>
      </c>
      <c r="B178" s="40" t="s">
        <v>329</v>
      </c>
      <c r="C178" s="40" t="s">
        <v>834</v>
      </c>
      <c r="D178" s="42" t="s">
        <v>330</v>
      </c>
      <c r="E178" s="43" t="s">
        <v>13</v>
      </c>
      <c r="F178" s="45">
        <v>2.1</v>
      </c>
      <c r="G178" s="44">
        <f t="shared" si="94"/>
        <v>714.22299599999997</v>
      </c>
      <c r="H178" s="44">
        <f t="shared" si="62"/>
        <v>882.99</v>
      </c>
      <c r="I178" s="122">
        <f t="shared" si="95"/>
        <v>1854.28</v>
      </c>
      <c r="J178" s="116">
        <v>0</v>
      </c>
      <c r="K178" s="116">
        <v>0</v>
      </c>
      <c r="L178" s="117">
        <f t="shared" si="96"/>
        <v>0</v>
      </c>
      <c r="M178" s="116">
        <f t="shared" si="97"/>
        <v>0</v>
      </c>
      <c r="N178" s="116">
        <f t="shared" si="98"/>
        <v>0</v>
      </c>
      <c r="O178" s="118">
        <f t="shared" si="86"/>
        <v>0</v>
      </c>
      <c r="Q178" s="67">
        <v>873.24</v>
      </c>
    </row>
    <row r="179" spans="1:17" ht="51.95" hidden="1" customHeight="1" x14ac:dyDescent="0.2">
      <c r="A179" s="40" t="s">
        <v>331</v>
      </c>
      <c r="B179" s="40" t="s">
        <v>332</v>
      </c>
      <c r="C179" s="40" t="s">
        <v>834</v>
      </c>
      <c r="D179" s="42" t="s">
        <v>333</v>
      </c>
      <c r="E179" s="43" t="s">
        <v>13</v>
      </c>
      <c r="F179" s="45">
        <v>3.36</v>
      </c>
      <c r="G179" s="44">
        <f t="shared" si="94"/>
        <v>557.87323200000003</v>
      </c>
      <c r="H179" s="44">
        <f t="shared" si="62"/>
        <v>689.7</v>
      </c>
      <c r="I179" s="122">
        <f t="shared" si="95"/>
        <v>2317.39</v>
      </c>
      <c r="J179" s="116">
        <v>0</v>
      </c>
      <c r="K179" s="116">
        <v>0</v>
      </c>
      <c r="L179" s="117">
        <f t="shared" si="96"/>
        <v>0</v>
      </c>
      <c r="M179" s="116">
        <f t="shared" si="97"/>
        <v>0</v>
      </c>
      <c r="N179" s="116">
        <f t="shared" si="98"/>
        <v>0</v>
      </c>
      <c r="O179" s="118">
        <f t="shared" si="86"/>
        <v>0</v>
      </c>
      <c r="Q179" s="67">
        <v>682.08</v>
      </c>
    </row>
    <row r="180" spans="1:17" ht="51.95" hidden="1" customHeight="1" x14ac:dyDescent="0.2">
      <c r="A180" s="40" t="s">
        <v>334</v>
      </c>
      <c r="B180" s="40" t="s">
        <v>335</v>
      </c>
      <c r="C180" s="40" t="s">
        <v>834</v>
      </c>
      <c r="D180" s="42" t="s">
        <v>336</v>
      </c>
      <c r="E180" s="43" t="s">
        <v>13</v>
      </c>
      <c r="F180" s="45">
        <v>0.64</v>
      </c>
      <c r="G180" s="44">
        <f t="shared" si="94"/>
        <v>642.88575800000001</v>
      </c>
      <c r="H180" s="44">
        <f t="shared" si="62"/>
        <v>794.8</v>
      </c>
      <c r="I180" s="122">
        <f t="shared" si="95"/>
        <v>508.67</v>
      </c>
      <c r="J180" s="116">
        <v>0</v>
      </c>
      <c r="K180" s="116">
        <v>0</v>
      </c>
      <c r="L180" s="117">
        <f t="shared" si="96"/>
        <v>0</v>
      </c>
      <c r="M180" s="116">
        <f t="shared" si="97"/>
        <v>0</v>
      </c>
      <c r="N180" s="116">
        <f t="shared" si="98"/>
        <v>0</v>
      </c>
      <c r="O180" s="118">
        <f t="shared" si="86"/>
        <v>0</v>
      </c>
      <c r="Q180" s="67">
        <v>786.02</v>
      </c>
    </row>
    <row r="181" spans="1:17" ht="65.099999999999994" hidden="1" customHeight="1" x14ac:dyDescent="0.2">
      <c r="A181" s="40" t="s">
        <v>337</v>
      </c>
      <c r="B181" s="40" t="s">
        <v>338</v>
      </c>
      <c r="C181" s="40" t="s">
        <v>834</v>
      </c>
      <c r="D181" s="42" t="s">
        <v>339</v>
      </c>
      <c r="E181" s="43" t="s">
        <v>13</v>
      </c>
      <c r="F181" s="45">
        <v>11.85</v>
      </c>
      <c r="G181" s="44">
        <f t="shared" si="94"/>
        <v>296.32517000000001</v>
      </c>
      <c r="H181" s="44">
        <f t="shared" si="62"/>
        <v>366.35</v>
      </c>
      <c r="I181" s="122">
        <f t="shared" si="95"/>
        <v>4341.25</v>
      </c>
      <c r="J181" s="116">
        <v>0</v>
      </c>
      <c r="K181" s="116">
        <v>0</v>
      </c>
      <c r="L181" s="117">
        <f t="shared" si="96"/>
        <v>0</v>
      </c>
      <c r="M181" s="116">
        <f t="shared" si="97"/>
        <v>0</v>
      </c>
      <c r="N181" s="116">
        <f t="shared" si="98"/>
        <v>0</v>
      </c>
      <c r="O181" s="118">
        <f t="shared" si="86"/>
        <v>0</v>
      </c>
      <c r="Q181" s="67">
        <v>362.3</v>
      </c>
    </row>
    <row r="182" spans="1:17" ht="26.1" hidden="1" customHeight="1" x14ac:dyDescent="0.2">
      <c r="A182" s="40" t="s">
        <v>340</v>
      </c>
      <c r="B182" s="40" t="s">
        <v>341</v>
      </c>
      <c r="C182" s="40" t="s">
        <v>834</v>
      </c>
      <c r="D182" s="42" t="s">
        <v>342</v>
      </c>
      <c r="E182" s="43" t="s">
        <v>26</v>
      </c>
      <c r="F182" s="45">
        <v>55</v>
      </c>
      <c r="G182" s="44">
        <f t="shared" si="94"/>
        <v>15.973587</v>
      </c>
      <c r="H182" s="44">
        <f t="shared" si="62"/>
        <v>19.75</v>
      </c>
      <c r="I182" s="122">
        <f t="shared" si="95"/>
        <v>1086.25</v>
      </c>
      <c r="J182" s="116">
        <v>0</v>
      </c>
      <c r="K182" s="116">
        <v>0</v>
      </c>
      <c r="L182" s="117">
        <f t="shared" si="96"/>
        <v>0</v>
      </c>
      <c r="M182" s="116">
        <f t="shared" si="97"/>
        <v>0</v>
      </c>
      <c r="N182" s="116">
        <f t="shared" si="98"/>
        <v>0</v>
      </c>
      <c r="O182" s="118">
        <f t="shared" si="86"/>
        <v>0</v>
      </c>
      <c r="Q182" s="67">
        <v>19.53</v>
      </c>
    </row>
    <row r="183" spans="1:17" ht="24" customHeight="1" x14ac:dyDescent="0.2">
      <c r="A183" s="91" t="s">
        <v>343</v>
      </c>
      <c r="B183" s="92"/>
      <c r="C183" s="91"/>
      <c r="D183" s="92" t="s">
        <v>344</v>
      </c>
      <c r="E183" s="93"/>
      <c r="F183" s="94"/>
      <c r="G183" s="141"/>
      <c r="H183" s="95">
        <f>I183</f>
        <v>66109.61</v>
      </c>
      <c r="I183" s="123">
        <f>SUM(I184:I189)</f>
        <v>66109.61</v>
      </c>
      <c r="J183" s="136"/>
      <c r="K183" s="137"/>
      <c r="L183" s="138"/>
      <c r="M183" s="139">
        <f>SUM(M184:M189)</f>
        <v>3761.0398599999999</v>
      </c>
      <c r="N183" s="139">
        <f>SUM(N184:N189)</f>
        <v>0</v>
      </c>
      <c r="O183" s="140">
        <f t="shared" si="86"/>
        <v>3761.0398599999999</v>
      </c>
      <c r="Q183" s="68" t="s">
        <v>3</v>
      </c>
    </row>
    <row r="184" spans="1:17" ht="39" hidden="1" customHeight="1" x14ac:dyDescent="0.2">
      <c r="A184" s="40" t="s">
        <v>345</v>
      </c>
      <c r="B184" s="40" t="s">
        <v>346</v>
      </c>
      <c r="C184" s="40" t="s">
        <v>834</v>
      </c>
      <c r="D184" s="42" t="s">
        <v>347</v>
      </c>
      <c r="E184" s="43" t="s">
        <v>13</v>
      </c>
      <c r="F184" s="45">
        <v>3.69</v>
      </c>
      <c r="G184" s="44">
        <f t="shared" ref="G184:G189" si="99">Q184*$S$3</f>
        <v>13.626213999999999</v>
      </c>
      <c r="H184" s="44">
        <f t="shared" si="62"/>
        <v>16.850000000000001</v>
      </c>
      <c r="I184" s="122">
        <f t="shared" ref="I184:I189" si="100">ROUND(F184*H184,2)</f>
        <v>62.18</v>
      </c>
      <c r="J184" s="116">
        <v>0</v>
      </c>
      <c r="K184" s="116">
        <v>0</v>
      </c>
      <c r="L184" s="117">
        <f t="shared" ref="L184" si="101">J184+K184</f>
        <v>0</v>
      </c>
      <c r="M184" s="116">
        <f t="shared" ref="M184:M189" si="102">J184*H184</f>
        <v>0</v>
      </c>
      <c r="N184" s="116">
        <f t="shared" ref="N184:N189" si="103">K184*H184</f>
        <v>0</v>
      </c>
      <c r="O184" s="118">
        <f t="shared" si="86"/>
        <v>0</v>
      </c>
      <c r="Q184" s="67">
        <v>16.66</v>
      </c>
    </row>
    <row r="185" spans="1:17" ht="51.95" customHeight="1" x14ac:dyDescent="0.2">
      <c r="A185" s="40" t="s">
        <v>348</v>
      </c>
      <c r="B185" s="40" t="s">
        <v>349</v>
      </c>
      <c r="C185" s="40" t="s">
        <v>834</v>
      </c>
      <c r="D185" s="42" t="s">
        <v>350</v>
      </c>
      <c r="E185" s="43" t="s">
        <v>13</v>
      </c>
      <c r="F185" s="45">
        <v>462</v>
      </c>
      <c r="G185" s="44">
        <f t="shared" si="99"/>
        <v>6.0442809999999998</v>
      </c>
      <c r="H185" s="44">
        <f t="shared" si="62"/>
        <v>7.47</v>
      </c>
      <c r="I185" s="122">
        <f t="shared" si="100"/>
        <v>3451.14</v>
      </c>
      <c r="J185" s="116">
        <v>90.561999999999998</v>
      </c>
      <c r="K185" s="116">
        <v>0</v>
      </c>
      <c r="L185" s="117">
        <f t="shared" ref="L185:L189" si="104">J185+K185</f>
        <v>90.561999999999998</v>
      </c>
      <c r="M185" s="116">
        <f t="shared" si="102"/>
        <v>676.49813999999992</v>
      </c>
      <c r="N185" s="116">
        <f t="shared" si="103"/>
        <v>0</v>
      </c>
      <c r="O185" s="118">
        <f t="shared" si="86"/>
        <v>676.49813999999992</v>
      </c>
      <c r="Q185" s="67">
        <v>7.39</v>
      </c>
    </row>
    <row r="186" spans="1:17" ht="51.95" customHeight="1" x14ac:dyDescent="0.2">
      <c r="A186" s="40" t="s">
        <v>351</v>
      </c>
      <c r="B186" s="40" t="s">
        <v>352</v>
      </c>
      <c r="C186" s="40" t="s">
        <v>834</v>
      </c>
      <c r="D186" s="42" t="s">
        <v>353</v>
      </c>
      <c r="E186" s="43" t="s">
        <v>13</v>
      </c>
      <c r="F186" s="45">
        <v>462</v>
      </c>
      <c r="G186" s="44">
        <f t="shared" si="99"/>
        <v>27.546871999999997</v>
      </c>
      <c r="H186" s="44">
        <f t="shared" si="62"/>
        <v>34.06</v>
      </c>
      <c r="I186" s="122">
        <f t="shared" si="100"/>
        <v>15735.72</v>
      </c>
      <c r="J186" s="116">
        <v>90.561999999999998</v>
      </c>
      <c r="K186" s="116">
        <v>0</v>
      </c>
      <c r="L186" s="117">
        <f t="shared" si="104"/>
        <v>90.561999999999998</v>
      </c>
      <c r="M186" s="116">
        <f t="shared" si="102"/>
        <v>3084.5417200000002</v>
      </c>
      <c r="N186" s="116">
        <f t="shared" si="103"/>
        <v>0</v>
      </c>
      <c r="O186" s="118">
        <f t="shared" si="86"/>
        <v>3084.5417200000002</v>
      </c>
      <c r="Q186" s="67">
        <v>33.68</v>
      </c>
    </row>
    <row r="187" spans="1:17" ht="39" hidden="1" customHeight="1" x14ac:dyDescent="0.2">
      <c r="A187" s="40" t="s">
        <v>354</v>
      </c>
      <c r="B187" s="40" t="s">
        <v>355</v>
      </c>
      <c r="C187" s="40" t="s">
        <v>834</v>
      </c>
      <c r="D187" s="42" t="s">
        <v>356</v>
      </c>
      <c r="E187" s="43" t="s">
        <v>13</v>
      </c>
      <c r="F187" s="45">
        <v>231.84</v>
      </c>
      <c r="G187" s="44">
        <f t="shared" si="99"/>
        <v>81.953580000000002</v>
      </c>
      <c r="H187" s="44">
        <f t="shared" si="62"/>
        <v>101.32</v>
      </c>
      <c r="I187" s="122">
        <f t="shared" si="100"/>
        <v>23490.03</v>
      </c>
      <c r="J187" s="116">
        <v>0</v>
      </c>
      <c r="K187" s="116">
        <v>0</v>
      </c>
      <c r="L187" s="117">
        <f t="shared" si="104"/>
        <v>0</v>
      </c>
      <c r="M187" s="116">
        <f t="shared" si="102"/>
        <v>0</v>
      </c>
      <c r="N187" s="116">
        <f t="shared" si="103"/>
        <v>0</v>
      </c>
      <c r="O187" s="118">
        <f t="shared" si="86"/>
        <v>0</v>
      </c>
      <c r="Q187" s="67">
        <v>100.2</v>
      </c>
    </row>
    <row r="188" spans="1:17" ht="26.1" hidden="1" customHeight="1" x14ac:dyDescent="0.2">
      <c r="A188" s="40" t="s">
        <v>357</v>
      </c>
      <c r="B188" s="40" t="s">
        <v>358</v>
      </c>
      <c r="C188" s="40" t="s">
        <v>834</v>
      </c>
      <c r="D188" s="42" t="s">
        <v>359</v>
      </c>
      <c r="E188" s="43" t="s">
        <v>26</v>
      </c>
      <c r="F188" s="45">
        <v>31.9</v>
      </c>
      <c r="G188" s="44">
        <f t="shared" si="99"/>
        <v>10.420045999999999</v>
      </c>
      <c r="H188" s="44">
        <f t="shared" si="62"/>
        <v>12.88</v>
      </c>
      <c r="I188" s="122">
        <f t="shared" si="100"/>
        <v>410.87</v>
      </c>
      <c r="J188" s="116">
        <v>0</v>
      </c>
      <c r="K188" s="116">
        <v>0</v>
      </c>
      <c r="L188" s="117">
        <f t="shared" si="104"/>
        <v>0</v>
      </c>
      <c r="M188" s="116">
        <f t="shared" si="102"/>
        <v>0</v>
      </c>
      <c r="N188" s="116">
        <f t="shared" si="103"/>
        <v>0</v>
      </c>
      <c r="O188" s="118">
        <f t="shared" si="86"/>
        <v>0</v>
      </c>
      <c r="Q188" s="67">
        <v>12.74</v>
      </c>
    </row>
    <row r="189" spans="1:17" ht="51.95" hidden="1" customHeight="1" x14ac:dyDescent="0.2">
      <c r="A189" s="40" t="s">
        <v>360</v>
      </c>
      <c r="B189" s="40" t="s">
        <v>74</v>
      </c>
      <c r="C189" s="40" t="s">
        <v>834</v>
      </c>
      <c r="D189" s="42" t="s">
        <v>75</v>
      </c>
      <c r="E189" s="43" t="s">
        <v>13</v>
      </c>
      <c r="F189" s="45">
        <v>347.4</v>
      </c>
      <c r="G189" s="44">
        <f t="shared" si="99"/>
        <v>53.457943999999998</v>
      </c>
      <c r="H189" s="44">
        <f t="shared" si="62"/>
        <v>66.09</v>
      </c>
      <c r="I189" s="122">
        <f t="shared" si="100"/>
        <v>22959.67</v>
      </c>
      <c r="J189" s="116">
        <v>0</v>
      </c>
      <c r="K189" s="116">
        <v>0</v>
      </c>
      <c r="L189" s="117">
        <f t="shared" si="104"/>
        <v>0</v>
      </c>
      <c r="M189" s="116">
        <f t="shared" si="102"/>
        <v>0</v>
      </c>
      <c r="N189" s="116">
        <f t="shared" si="103"/>
        <v>0</v>
      </c>
      <c r="O189" s="118">
        <f t="shared" si="86"/>
        <v>0</v>
      </c>
      <c r="Q189" s="67">
        <v>65.36</v>
      </c>
    </row>
    <row r="190" spans="1:17" ht="24" hidden="1" customHeight="1" x14ac:dyDescent="0.2">
      <c r="A190" s="91" t="s">
        <v>361</v>
      </c>
      <c r="B190" s="92"/>
      <c r="C190" s="142"/>
      <c r="D190" s="92" t="s">
        <v>362</v>
      </c>
      <c r="E190" s="93"/>
      <c r="F190" s="94"/>
      <c r="G190" s="141"/>
      <c r="H190" s="95">
        <f>I190</f>
        <v>23626.880000000001</v>
      </c>
      <c r="I190" s="123">
        <f>SUM(I191:I193)</f>
        <v>23626.880000000001</v>
      </c>
      <c r="J190" s="136"/>
      <c r="K190" s="137"/>
      <c r="L190" s="138"/>
      <c r="M190" s="139">
        <f>SUM(M191:M193)</f>
        <v>0</v>
      </c>
      <c r="N190" s="139">
        <f>SUM(N191:N193)</f>
        <v>0</v>
      </c>
      <c r="O190" s="140">
        <f t="shared" si="86"/>
        <v>0</v>
      </c>
      <c r="Q190" s="68" t="s">
        <v>3</v>
      </c>
    </row>
    <row r="191" spans="1:17" ht="51.95" hidden="1" customHeight="1" x14ac:dyDescent="0.2">
      <c r="A191" s="40" t="s">
        <v>363</v>
      </c>
      <c r="B191" s="40" t="s">
        <v>364</v>
      </c>
      <c r="C191" s="40" t="s">
        <v>834</v>
      </c>
      <c r="D191" s="42" t="s">
        <v>365</v>
      </c>
      <c r="E191" s="43" t="s">
        <v>13</v>
      </c>
      <c r="F191" s="45">
        <v>145.6</v>
      </c>
      <c r="G191" s="44">
        <f>Q191*$S$3</f>
        <v>42.653484999999996</v>
      </c>
      <c r="H191" s="44">
        <f t="shared" si="62"/>
        <v>52.73</v>
      </c>
      <c r="I191" s="122">
        <f>ROUND(F191*H191,2)</f>
        <v>7677.49</v>
      </c>
      <c r="J191" s="116">
        <v>0</v>
      </c>
      <c r="K191" s="116">
        <v>0</v>
      </c>
      <c r="L191" s="117">
        <f t="shared" ref="L191:L193" si="105">J191+K191</f>
        <v>0</v>
      </c>
      <c r="M191" s="116">
        <f t="shared" ref="M191:M193" si="106">J191*H191</f>
        <v>0</v>
      </c>
      <c r="N191" s="116">
        <f t="shared" ref="N191:N193" si="107">K191*H191</f>
        <v>0</v>
      </c>
      <c r="O191" s="118">
        <f t="shared" si="86"/>
        <v>0</v>
      </c>
      <c r="Q191" s="67">
        <v>52.15</v>
      </c>
    </row>
    <row r="192" spans="1:17" ht="39" hidden="1" customHeight="1" x14ac:dyDescent="0.2">
      <c r="A192" s="40" t="s">
        <v>366</v>
      </c>
      <c r="B192" s="40" t="s">
        <v>367</v>
      </c>
      <c r="C192" s="40" t="s">
        <v>834</v>
      </c>
      <c r="D192" s="42" t="s">
        <v>368</v>
      </c>
      <c r="E192" s="43" t="s">
        <v>13</v>
      </c>
      <c r="F192" s="45">
        <v>145.6</v>
      </c>
      <c r="G192" s="44">
        <f>Q192*$S$3</f>
        <v>72.735847000000007</v>
      </c>
      <c r="H192" s="44">
        <f t="shared" si="62"/>
        <v>89.92</v>
      </c>
      <c r="I192" s="122">
        <f>ROUND(F192*H192,2)</f>
        <v>13092.35</v>
      </c>
      <c r="J192" s="116">
        <v>0</v>
      </c>
      <c r="K192" s="116">
        <v>0</v>
      </c>
      <c r="L192" s="117">
        <f t="shared" si="105"/>
        <v>0</v>
      </c>
      <c r="M192" s="116">
        <f t="shared" si="106"/>
        <v>0</v>
      </c>
      <c r="N192" s="116">
        <f t="shared" si="107"/>
        <v>0</v>
      </c>
      <c r="O192" s="118">
        <f t="shared" si="86"/>
        <v>0</v>
      </c>
      <c r="Q192" s="67">
        <v>88.93</v>
      </c>
    </row>
    <row r="193" spans="1:17" ht="39" hidden="1" customHeight="1" x14ac:dyDescent="0.2">
      <c r="A193" s="40" t="s">
        <v>369</v>
      </c>
      <c r="B193" s="40" t="s">
        <v>169</v>
      </c>
      <c r="C193" s="40" t="s">
        <v>834</v>
      </c>
      <c r="D193" s="42" t="s">
        <v>170</v>
      </c>
      <c r="E193" s="43" t="s">
        <v>49</v>
      </c>
      <c r="F193" s="45">
        <v>7.28</v>
      </c>
      <c r="G193" s="44">
        <f>Q193*$S$3</f>
        <v>317.43516899999997</v>
      </c>
      <c r="H193" s="44">
        <f t="shared" si="62"/>
        <v>392.45</v>
      </c>
      <c r="I193" s="122">
        <f>ROUND(F193*H193,2)</f>
        <v>2857.04</v>
      </c>
      <c r="J193" s="116">
        <v>0</v>
      </c>
      <c r="K193" s="116">
        <v>0</v>
      </c>
      <c r="L193" s="117">
        <f t="shared" si="105"/>
        <v>0</v>
      </c>
      <c r="M193" s="116">
        <f t="shared" si="106"/>
        <v>0</v>
      </c>
      <c r="N193" s="116">
        <f t="shared" si="107"/>
        <v>0</v>
      </c>
      <c r="O193" s="118">
        <f t="shared" si="86"/>
        <v>0</v>
      </c>
      <c r="Q193" s="67">
        <v>388.11</v>
      </c>
    </row>
    <row r="194" spans="1:17" ht="24" hidden="1" customHeight="1" x14ac:dyDescent="0.2">
      <c r="A194" s="91" t="s">
        <v>370</v>
      </c>
      <c r="B194" s="92"/>
      <c r="C194" s="91"/>
      <c r="D194" s="92" t="s">
        <v>371</v>
      </c>
      <c r="E194" s="93"/>
      <c r="F194" s="94"/>
      <c r="G194" s="141"/>
      <c r="H194" s="95">
        <f>I194</f>
        <v>24003.489999999998</v>
      </c>
      <c r="I194" s="123">
        <f>SUM(I195:I203)</f>
        <v>24003.489999999998</v>
      </c>
      <c r="J194" s="136"/>
      <c r="K194" s="137"/>
      <c r="L194" s="138"/>
      <c r="M194" s="139">
        <f>SUM(M195:M203)</f>
        <v>0</v>
      </c>
      <c r="N194" s="139">
        <f>SUM(N195:N203)</f>
        <v>0</v>
      </c>
      <c r="O194" s="140">
        <f t="shared" si="86"/>
        <v>0</v>
      </c>
      <c r="Q194" s="68" t="s">
        <v>3</v>
      </c>
    </row>
    <row r="195" spans="1:17" ht="26.1" hidden="1" customHeight="1" x14ac:dyDescent="0.2">
      <c r="A195" s="40" t="s">
        <v>372</v>
      </c>
      <c r="B195" s="40" t="s">
        <v>373</v>
      </c>
      <c r="C195" s="40" t="s">
        <v>834</v>
      </c>
      <c r="D195" s="42" t="s">
        <v>374</v>
      </c>
      <c r="E195" s="43" t="s">
        <v>13</v>
      </c>
      <c r="F195" s="45">
        <v>115.8</v>
      </c>
      <c r="G195" s="44">
        <f t="shared" ref="G195:G203" si="108">Q195*$S$3</f>
        <v>2.8708289999999996</v>
      </c>
      <c r="H195" s="44">
        <f t="shared" si="62"/>
        <v>3.55</v>
      </c>
      <c r="I195" s="122">
        <f t="shared" ref="I195:I203" si="109">ROUND(F195*H195,2)</f>
        <v>411.09</v>
      </c>
      <c r="J195" s="116">
        <v>0</v>
      </c>
      <c r="K195" s="116">
        <v>0</v>
      </c>
      <c r="L195" s="117">
        <f t="shared" ref="L195:L203" si="110">J195+K195</f>
        <v>0</v>
      </c>
      <c r="M195" s="116">
        <f t="shared" ref="M195:M203" si="111">J195*H195</f>
        <v>0</v>
      </c>
      <c r="N195" s="116">
        <f t="shared" ref="N195:N203" si="112">K195*H195</f>
        <v>0</v>
      </c>
      <c r="O195" s="118">
        <f t="shared" si="86"/>
        <v>0</v>
      </c>
      <c r="Q195" s="67">
        <v>3.51</v>
      </c>
    </row>
    <row r="196" spans="1:17" ht="26.1" hidden="1" customHeight="1" x14ac:dyDescent="0.2">
      <c r="A196" s="40" t="s">
        <v>375</v>
      </c>
      <c r="B196" s="40" t="s">
        <v>376</v>
      </c>
      <c r="C196" s="40" t="s">
        <v>834</v>
      </c>
      <c r="D196" s="42" t="s">
        <v>377</v>
      </c>
      <c r="E196" s="43" t="s">
        <v>13</v>
      </c>
      <c r="F196" s="45">
        <v>88.85</v>
      </c>
      <c r="G196" s="44">
        <f t="shared" si="108"/>
        <v>3.5824019999999996</v>
      </c>
      <c r="H196" s="44">
        <f t="shared" si="62"/>
        <v>4.43</v>
      </c>
      <c r="I196" s="122">
        <f t="shared" si="109"/>
        <v>393.61</v>
      </c>
      <c r="J196" s="116">
        <v>0</v>
      </c>
      <c r="K196" s="116">
        <v>0</v>
      </c>
      <c r="L196" s="117">
        <f t="shared" si="110"/>
        <v>0</v>
      </c>
      <c r="M196" s="116">
        <f t="shared" si="111"/>
        <v>0</v>
      </c>
      <c r="N196" s="116">
        <f t="shared" si="112"/>
        <v>0</v>
      </c>
      <c r="O196" s="118">
        <f t="shared" si="86"/>
        <v>0</v>
      </c>
      <c r="Q196" s="67">
        <v>4.38</v>
      </c>
    </row>
    <row r="197" spans="1:17" ht="26.1" hidden="1" customHeight="1" x14ac:dyDescent="0.2">
      <c r="A197" s="40" t="s">
        <v>378</v>
      </c>
      <c r="B197" s="40" t="s">
        <v>379</v>
      </c>
      <c r="C197" s="40" t="s">
        <v>834</v>
      </c>
      <c r="D197" s="42" t="s">
        <v>380</v>
      </c>
      <c r="E197" s="43" t="s">
        <v>13</v>
      </c>
      <c r="F197" s="45">
        <v>115.8</v>
      </c>
      <c r="G197" s="44">
        <f t="shared" si="108"/>
        <v>12.342110999999999</v>
      </c>
      <c r="H197" s="44">
        <f t="shared" si="62"/>
        <v>15.26</v>
      </c>
      <c r="I197" s="122">
        <f t="shared" si="109"/>
        <v>1767.11</v>
      </c>
      <c r="J197" s="116">
        <v>0</v>
      </c>
      <c r="K197" s="116">
        <v>0</v>
      </c>
      <c r="L197" s="117">
        <f t="shared" si="110"/>
        <v>0</v>
      </c>
      <c r="M197" s="116">
        <f t="shared" si="111"/>
        <v>0</v>
      </c>
      <c r="N197" s="116">
        <f t="shared" si="112"/>
        <v>0</v>
      </c>
      <c r="O197" s="118">
        <f t="shared" si="86"/>
        <v>0</v>
      </c>
      <c r="Q197" s="67">
        <v>15.09</v>
      </c>
    </row>
    <row r="198" spans="1:17" ht="26.1" hidden="1" customHeight="1" x14ac:dyDescent="0.2">
      <c r="A198" s="40" t="s">
        <v>381</v>
      </c>
      <c r="B198" s="40" t="s">
        <v>382</v>
      </c>
      <c r="C198" s="40" t="s">
        <v>834</v>
      </c>
      <c r="D198" s="42" t="s">
        <v>383</v>
      </c>
      <c r="E198" s="43" t="s">
        <v>13</v>
      </c>
      <c r="F198" s="45">
        <v>88.85</v>
      </c>
      <c r="G198" s="44">
        <f t="shared" si="108"/>
        <v>15.090254999999999</v>
      </c>
      <c r="H198" s="44">
        <f t="shared" si="62"/>
        <v>18.66</v>
      </c>
      <c r="I198" s="122">
        <f t="shared" si="109"/>
        <v>1657.94</v>
      </c>
      <c r="J198" s="116">
        <v>0</v>
      </c>
      <c r="K198" s="116">
        <v>0</v>
      </c>
      <c r="L198" s="117">
        <f t="shared" si="110"/>
        <v>0</v>
      </c>
      <c r="M198" s="116">
        <f t="shared" si="111"/>
        <v>0</v>
      </c>
      <c r="N198" s="116">
        <f t="shared" si="112"/>
        <v>0</v>
      </c>
      <c r="O198" s="118">
        <f t="shared" si="86"/>
        <v>0</v>
      </c>
      <c r="Q198" s="67">
        <v>18.45</v>
      </c>
    </row>
    <row r="199" spans="1:17" ht="26.1" hidden="1" customHeight="1" x14ac:dyDescent="0.2">
      <c r="A199" s="40" t="s">
        <v>384</v>
      </c>
      <c r="B199" s="40" t="s">
        <v>385</v>
      </c>
      <c r="C199" s="40" t="s">
        <v>834</v>
      </c>
      <c r="D199" s="42" t="s">
        <v>386</v>
      </c>
      <c r="E199" s="43" t="s">
        <v>13</v>
      </c>
      <c r="F199" s="45">
        <v>115.8</v>
      </c>
      <c r="G199" s="44">
        <f t="shared" si="108"/>
        <v>8.2362529999999996</v>
      </c>
      <c r="H199" s="44">
        <f t="shared" ref="H199:H203" si="113">ROUND(G199*1.2363,2)</f>
        <v>10.18</v>
      </c>
      <c r="I199" s="122">
        <f t="shared" si="109"/>
        <v>1178.8399999999999</v>
      </c>
      <c r="J199" s="116">
        <v>0</v>
      </c>
      <c r="K199" s="116">
        <v>0</v>
      </c>
      <c r="L199" s="117">
        <f t="shared" si="110"/>
        <v>0</v>
      </c>
      <c r="M199" s="116">
        <f t="shared" si="111"/>
        <v>0</v>
      </c>
      <c r="N199" s="116">
        <f t="shared" si="112"/>
        <v>0</v>
      </c>
      <c r="O199" s="118">
        <f t="shared" si="86"/>
        <v>0</v>
      </c>
      <c r="Q199" s="67">
        <v>10.07</v>
      </c>
    </row>
    <row r="200" spans="1:17" ht="26.1" hidden="1" customHeight="1" x14ac:dyDescent="0.2">
      <c r="A200" s="40" t="s">
        <v>387</v>
      </c>
      <c r="B200" s="40" t="s">
        <v>388</v>
      </c>
      <c r="C200" s="40" t="s">
        <v>834</v>
      </c>
      <c r="D200" s="42" t="s">
        <v>389</v>
      </c>
      <c r="E200" s="43" t="s">
        <v>13</v>
      </c>
      <c r="F200" s="45">
        <v>88.85</v>
      </c>
      <c r="G200" s="44">
        <f t="shared" si="108"/>
        <v>8.9069310000000002</v>
      </c>
      <c r="H200" s="44">
        <f t="shared" si="113"/>
        <v>11.01</v>
      </c>
      <c r="I200" s="122">
        <f t="shared" si="109"/>
        <v>978.24</v>
      </c>
      <c r="J200" s="116">
        <v>0</v>
      </c>
      <c r="K200" s="116">
        <v>0</v>
      </c>
      <c r="L200" s="117">
        <f t="shared" si="110"/>
        <v>0</v>
      </c>
      <c r="M200" s="116">
        <f t="shared" si="111"/>
        <v>0</v>
      </c>
      <c r="N200" s="116">
        <f t="shared" si="112"/>
        <v>0</v>
      </c>
      <c r="O200" s="118">
        <f t="shared" si="86"/>
        <v>0</v>
      </c>
      <c r="Q200" s="67">
        <v>10.89</v>
      </c>
    </row>
    <row r="201" spans="1:17" ht="26.1" hidden="1" customHeight="1" x14ac:dyDescent="0.2">
      <c r="A201" s="40" t="s">
        <v>390</v>
      </c>
      <c r="B201" s="40" t="s">
        <v>391</v>
      </c>
      <c r="C201" s="40" t="s">
        <v>834</v>
      </c>
      <c r="D201" s="42" t="s">
        <v>392</v>
      </c>
      <c r="E201" s="43" t="s">
        <v>13</v>
      </c>
      <c r="F201" s="45">
        <v>347.4</v>
      </c>
      <c r="G201" s="44">
        <f t="shared" si="108"/>
        <v>3.2715999999999998</v>
      </c>
      <c r="H201" s="44">
        <f t="shared" si="113"/>
        <v>4.04</v>
      </c>
      <c r="I201" s="122">
        <f t="shared" si="109"/>
        <v>1403.5</v>
      </c>
      <c r="J201" s="116">
        <v>0</v>
      </c>
      <c r="K201" s="116">
        <v>0</v>
      </c>
      <c r="L201" s="117">
        <f t="shared" si="110"/>
        <v>0</v>
      </c>
      <c r="M201" s="116">
        <f t="shared" si="111"/>
        <v>0</v>
      </c>
      <c r="N201" s="116">
        <f t="shared" si="112"/>
        <v>0</v>
      </c>
      <c r="O201" s="118">
        <f t="shared" si="86"/>
        <v>0</v>
      </c>
      <c r="Q201" s="67">
        <v>4</v>
      </c>
    </row>
    <row r="202" spans="1:17" ht="39" hidden="1" customHeight="1" x14ac:dyDescent="0.2">
      <c r="A202" s="40" t="s">
        <v>393</v>
      </c>
      <c r="B202" s="40" t="s">
        <v>394</v>
      </c>
      <c r="C202" s="40" t="s">
        <v>834</v>
      </c>
      <c r="D202" s="42" t="s">
        <v>395</v>
      </c>
      <c r="E202" s="43" t="s">
        <v>13</v>
      </c>
      <c r="F202" s="45">
        <v>347.4</v>
      </c>
      <c r="G202" s="44">
        <f t="shared" si="108"/>
        <v>18.582687999999997</v>
      </c>
      <c r="H202" s="44">
        <f t="shared" si="113"/>
        <v>22.97</v>
      </c>
      <c r="I202" s="122">
        <f t="shared" si="109"/>
        <v>7979.78</v>
      </c>
      <c r="J202" s="116">
        <v>0</v>
      </c>
      <c r="K202" s="116">
        <v>0</v>
      </c>
      <c r="L202" s="117">
        <f t="shared" si="110"/>
        <v>0</v>
      </c>
      <c r="M202" s="116">
        <f t="shared" si="111"/>
        <v>0</v>
      </c>
      <c r="N202" s="116">
        <f t="shared" si="112"/>
        <v>0</v>
      </c>
      <c r="O202" s="118">
        <f t="shared" si="86"/>
        <v>0</v>
      </c>
      <c r="Q202" s="67">
        <v>22.72</v>
      </c>
    </row>
    <row r="203" spans="1:17" ht="51.95" hidden="1" customHeight="1" x14ac:dyDescent="0.2">
      <c r="A203" s="40" t="s">
        <v>396</v>
      </c>
      <c r="B203" s="40" t="s">
        <v>397</v>
      </c>
      <c r="C203" s="40" t="s">
        <v>834</v>
      </c>
      <c r="D203" s="42" t="s">
        <v>398</v>
      </c>
      <c r="E203" s="43" t="s">
        <v>13</v>
      </c>
      <c r="F203" s="45">
        <v>347.4</v>
      </c>
      <c r="G203" s="44">
        <f t="shared" si="108"/>
        <v>19.171576000000002</v>
      </c>
      <c r="H203" s="44">
        <f t="shared" si="113"/>
        <v>23.7</v>
      </c>
      <c r="I203" s="122">
        <f t="shared" si="109"/>
        <v>8233.3799999999992</v>
      </c>
      <c r="J203" s="116">
        <v>0</v>
      </c>
      <c r="K203" s="116">
        <v>0</v>
      </c>
      <c r="L203" s="117">
        <f t="shared" si="110"/>
        <v>0</v>
      </c>
      <c r="M203" s="116">
        <f t="shared" si="111"/>
        <v>0</v>
      </c>
      <c r="N203" s="116">
        <f t="shared" si="112"/>
        <v>0</v>
      </c>
      <c r="O203" s="118">
        <f t="shared" si="86"/>
        <v>0</v>
      </c>
      <c r="Q203" s="67">
        <v>23.44</v>
      </c>
    </row>
    <row r="204" spans="1:17" ht="24" customHeight="1" x14ac:dyDescent="0.2">
      <c r="A204" s="91" t="s">
        <v>399</v>
      </c>
      <c r="B204" s="92"/>
      <c r="C204" s="91"/>
      <c r="D204" s="92" t="s">
        <v>400</v>
      </c>
      <c r="E204" s="93"/>
      <c r="F204" s="94"/>
      <c r="G204" s="141"/>
      <c r="H204" s="95">
        <f>I204</f>
        <v>89052.140000000014</v>
      </c>
      <c r="I204" s="123">
        <f>I205+I217+I245+I265</f>
        <v>89052.140000000014</v>
      </c>
      <c r="J204" s="136"/>
      <c r="K204" s="137"/>
      <c r="L204" s="138"/>
      <c r="M204" s="139">
        <f>M205+M217+M245+M265</f>
        <v>6732.74</v>
      </c>
      <c r="N204" s="139">
        <f>N205+N217+N245+N265</f>
        <v>30289.642677</v>
      </c>
      <c r="O204" s="140">
        <f t="shared" si="86"/>
        <v>37022.382677000001</v>
      </c>
      <c r="Q204" s="68" t="s">
        <v>3</v>
      </c>
    </row>
    <row r="205" spans="1:17" ht="24" hidden="1" customHeight="1" x14ac:dyDescent="0.2">
      <c r="A205" s="91" t="s">
        <v>401</v>
      </c>
      <c r="B205" s="92"/>
      <c r="C205" s="91"/>
      <c r="D205" s="92" t="s">
        <v>402</v>
      </c>
      <c r="E205" s="93"/>
      <c r="F205" s="94"/>
      <c r="G205" s="141"/>
      <c r="H205" s="95">
        <f>I205</f>
        <v>12443.23</v>
      </c>
      <c r="I205" s="123">
        <f>SUM(I206:I216)</f>
        <v>12443.23</v>
      </c>
      <c r="J205" s="136"/>
      <c r="K205" s="137"/>
      <c r="L205" s="138"/>
      <c r="M205" s="139">
        <f>SUM(M206:M216)</f>
        <v>0</v>
      </c>
      <c r="N205" s="139">
        <f>SUM(N206:N216)</f>
        <v>0</v>
      </c>
      <c r="O205" s="140">
        <f t="shared" si="86"/>
        <v>0</v>
      </c>
      <c r="Q205" s="68" t="s">
        <v>3</v>
      </c>
    </row>
    <row r="206" spans="1:17" ht="51.95" hidden="1" customHeight="1" x14ac:dyDescent="0.2">
      <c r="A206" s="40" t="s">
        <v>403</v>
      </c>
      <c r="B206" s="40" t="s">
        <v>404</v>
      </c>
      <c r="C206" s="40" t="s">
        <v>834</v>
      </c>
      <c r="D206" s="42" t="s">
        <v>405</v>
      </c>
      <c r="E206" s="43" t="s">
        <v>6</v>
      </c>
      <c r="F206" s="45">
        <v>5</v>
      </c>
      <c r="G206" s="44">
        <f t="shared" ref="G206:G216" si="114">Q206*$S$3</f>
        <v>412.85956199999998</v>
      </c>
      <c r="H206" s="44">
        <f t="shared" ref="H206:H269" si="115">ROUND(G206*1.2363,2)</f>
        <v>510.42</v>
      </c>
      <c r="I206" s="122">
        <f t="shared" ref="I206:I216" si="116">ROUND(F206*H206,2)</f>
        <v>2552.1</v>
      </c>
      <c r="J206" s="116">
        <v>0</v>
      </c>
      <c r="K206" s="116">
        <v>0</v>
      </c>
      <c r="L206" s="117">
        <f t="shared" ref="L206:L216" si="117">J206+K206</f>
        <v>0</v>
      </c>
      <c r="M206" s="116">
        <f t="shared" ref="M206:M216" si="118">J206*H206</f>
        <v>0</v>
      </c>
      <c r="N206" s="116">
        <f t="shared" ref="N206:N216" si="119">K206*H206</f>
        <v>0</v>
      </c>
      <c r="O206" s="118">
        <f t="shared" si="86"/>
        <v>0</v>
      </c>
      <c r="Q206" s="67">
        <v>504.78</v>
      </c>
    </row>
    <row r="207" spans="1:17" ht="51.95" hidden="1" customHeight="1" x14ac:dyDescent="0.2">
      <c r="A207" s="40" t="s">
        <v>406</v>
      </c>
      <c r="B207" s="40" t="s">
        <v>407</v>
      </c>
      <c r="C207" s="40" t="s">
        <v>834</v>
      </c>
      <c r="D207" s="42" t="s">
        <v>408</v>
      </c>
      <c r="E207" s="43" t="s">
        <v>6</v>
      </c>
      <c r="F207" s="45">
        <v>2</v>
      </c>
      <c r="G207" s="44">
        <f t="shared" si="114"/>
        <v>644.61152699999991</v>
      </c>
      <c r="H207" s="44">
        <f t="shared" si="115"/>
        <v>796.93</v>
      </c>
      <c r="I207" s="122">
        <f t="shared" si="116"/>
        <v>1593.86</v>
      </c>
      <c r="J207" s="116">
        <v>0</v>
      </c>
      <c r="K207" s="116">
        <v>0</v>
      </c>
      <c r="L207" s="117">
        <f t="shared" si="117"/>
        <v>0</v>
      </c>
      <c r="M207" s="116">
        <f t="shared" si="118"/>
        <v>0</v>
      </c>
      <c r="N207" s="116">
        <f t="shared" si="119"/>
        <v>0</v>
      </c>
      <c r="O207" s="118">
        <f t="shared" si="86"/>
        <v>0</v>
      </c>
      <c r="Q207" s="67">
        <v>788.13</v>
      </c>
    </row>
    <row r="208" spans="1:17" ht="26.1" hidden="1" customHeight="1" x14ac:dyDescent="0.2">
      <c r="A208" s="40" t="s">
        <v>409</v>
      </c>
      <c r="B208" s="40" t="s">
        <v>410</v>
      </c>
      <c r="C208" s="40" t="s">
        <v>834</v>
      </c>
      <c r="D208" s="42" t="s">
        <v>411</v>
      </c>
      <c r="E208" s="43" t="s">
        <v>6</v>
      </c>
      <c r="F208" s="45">
        <v>7</v>
      </c>
      <c r="G208" s="44">
        <f t="shared" si="114"/>
        <v>38.179572</v>
      </c>
      <c r="H208" s="44">
        <f t="shared" si="115"/>
        <v>47.2</v>
      </c>
      <c r="I208" s="122">
        <f t="shared" si="116"/>
        <v>330.4</v>
      </c>
      <c r="J208" s="116">
        <v>0</v>
      </c>
      <c r="K208" s="116">
        <v>0</v>
      </c>
      <c r="L208" s="117">
        <f t="shared" si="117"/>
        <v>0</v>
      </c>
      <c r="M208" s="116">
        <f t="shared" si="118"/>
        <v>0</v>
      </c>
      <c r="N208" s="116">
        <f t="shared" si="119"/>
        <v>0</v>
      </c>
      <c r="O208" s="118">
        <f t="shared" si="86"/>
        <v>0</v>
      </c>
      <c r="Q208" s="67">
        <v>46.68</v>
      </c>
    </row>
    <row r="209" spans="1:17" ht="51.95" hidden="1" customHeight="1" x14ac:dyDescent="0.2">
      <c r="A209" s="40" t="s">
        <v>412</v>
      </c>
      <c r="B209" s="40" t="s">
        <v>413</v>
      </c>
      <c r="C209" s="40" t="s">
        <v>834</v>
      </c>
      <c r="D209" s="42" t="s">
        <v>414</v>
      </c>
      <c r="E209" s="43" t="s">
        <v>6</v>
      </c>
      <c r="F209" s="45">
        <v>4</v>
      </c>
      <c r="G209" s="44">
        <f t="shared" si="114"/>
        <v>177.50065799999999</v>
      </c>
      <c r="H209" s="44">
        <f t="shared" si="115"/>
        <v>219.44</v>
      </c>
      <c r="I209" s="122">
        <f t="shared" si="116"/>
        <v>877.76</v>
      </c>
      <c r="J209" s="116">
        <v>0</v>
      </c>
      <c r="K209" s="116">
        <v>0</v>
      </c>
      <c r="L209" s="117">
        <f t="shared" si="117"/>
        <v>0</v>
      </c>
      <c r="M209" s="116">
        <f t="shared" si="118"/>
        <v>0</v>
      </c>
      <c r="N209" s="116">
        <f t="shared" si="119"/>
        <v>0</v>
      </c>
      <c r="O209" s="118">
        <f t="shared" si="86"/>
        <v>0</v>
      </c>
      <c r="Q209" s="67">
        <v>217.02</v>
      </c>
    </row>
    <row r="210" spans="1:17" ht="65.099999999999994" hidden="1" customHeight="1" x14ac:dyDescent="0.2">
      <c r="A210" s="40" t="s">
        <v>415</v>
      </c>
      <c r="B210" s="40" t="s">
        <v>416</v>
      </c>
      <c r="C210" s="40" t="s">
        <v>834</v>
      </c>
      <c r="D210" s="42" t="s">
        <v>417</v>
      </c>
      <c r="E210" s="43" t="s">
        <v>6</v>
      </c>
      <c r="F210" s="45">
        <v>5</v>
      </c>
      <c r="G210" s="44">
        <f t="shared" si="114"/>
        <v>209.832245</v>
      </c>
      <c r="H210" s="44">
        <f t="shared" si="115"/>
        <v>259.42</v>
      </c>
      <c r="I210" s="122">
        <f t="shared" si="116"/>
        <v>1297.0999999999999</v>
      </c>
      <c r="J210" s="116">
        <v>0</v>
      </c>
      <c r="K210" s="116">
        <v>0</v>
      </c>
      <c r="L210" s="117">
        <f t="shared" si="117"/>
        <v>0</v>
      </c>
      <c r="M210" s="116">
        <f t="shared" si="118"/>
        <v>0</v>
      </c>
      <c r="N210" s="116">
        <f t="shared" si="119"/>
        <v>0</v>
      </c>
      <c r="O210" s="118">
        <f t="shared" si="86"/>
        <v>0</v>
      </c>
      <c r="Q210" s="67">
        <v>256.55</v>
      </c>
    </row>
    <row r="211" spans="1:17" ht="51.95" hidden="1" customHeight="1" x14ac:dyDescent="0.2">
      <c r="A211" s="40" t="s">
        <v>418</v>
      </c>
      <c r="B211" s="40" t="s">
        <v>419</v>
      </c>
      <c r="C211" s="40" t="s">
        <v>834</v>
      </c>
      <c r="D211" s="42" t="s">
        <v>420</v>
      </c>
      <c r="E211" s="43" t="s">
        <v>6</v>
      </c>
      <c r="F211" s="45">
        <v>1</v>
      </c>
      <c r="G211" s="44">
        <f t="shared" si="114"/>
        <v>243.300713</v>
      </c>
      <c r="H211" s="44">
        <f t="shared" si="115"/>
        <v>300.79000000000002</v>
      </c>
      <c r="I211" s="122">
        <f t="shared" si="116"/>
        <v>300.79000000000002</v>
      </c>
      <c r="J211" s="116">
        <v>0</v>
      </c>
      <c r="K211" s="116">
        <v>0</v>
      </c>
      <c r="L211" s="117">
        <f t="shared" si="117"/>
        <v>0</v>
      </c>
      <c r="M211" s="116">
        <f t="shared" si="118"/>
        <v>0</v>
      </c>
      <c r="N211" s="116">
        <f t="shared" si="119"/>
        <v>0</v>
      </c>
      <c r="O211" s="118">
        <f t="shared" si="86"/>
        <v>0</v>
      </c>
      <c r="Q211" s="67">
        <v>297.47000000000003</v>
      </c>
    </row>
    <row r="212" spans="1:17" ht="39" hidden="1" customHeight="1" x14ac:dyDescent="0.2">
      <c r="A212" s="40" t="s">
        <v>421</v>
      </c>
      <c r="B212" s="40" t="s">
        <v>422</v>
      </c>
      <c r="C212" s="40" t="s">
        <v>834</v>
      </c>
      <c r="D212" s="42" t="s">
        <v>423</v>
      </c>
      <c r="E212" s="43" t="s">
        <v>6</v>
      </c>
      <c r="F212" s="45">
        <v>1</v>
      </c>
      <c r="G212" s="44">
        <f t="shared" si="114"/>
        <v>112.10955299999999</v>
      </c>
      <c r="H212" s="44">
        <f t="shared" si="115"/>
        <v>138.6</v>
      </c>
      <c r="I212" s="122">
        <f t="shared" si="116"/>
        <v>138.6</v>
      </c>
      <c r="J212" s="116">
        <v>0</v>
      </c>
      <c r="K212" s="116">
        <v>0</v>
      </c>
      <c r="L212" s="117">
        <f t="shared" si="117"/>
        <v>0</v>
      </c>
      <c r="M212" s="116">
        <f t="shared" si="118"/>
        <v>0</v>
      </c>
      <c r="N212" s="116">
        <f t="shared" si="119"/>
        <v>0</v>
      </c>
      <c r="O212" s="118">
        <f t="shared" si="86"/>
        <v>0</v>
      </c>
      <c r="Q212" s="67">
        <v>137.07</v>
      </c>
    </row>
    <row r="213" spans="1:17" ht="39" hidden="1" customHeight="1" x14ac:dyDescent="0.2">
      <c r="A213" s="40" t="s">
        <v>424</v>
      </c>
      <c r="B213" s="40" t="s">
        <v>425</v>
      </c>
      <c r="C213" s="40" t="s">
        <v>834</v>
      </c>
      <c r="D213" s="42" t="s">
        <v>426</v>
      </c>
      <c r="E213" s="43" t="s">
        <v>6</v>
      </c>
      <c r="F213" s="45">
        <v>4</v>
      </c>
      <c r="G213" s="44">
        <f t="shared" si="114"/>
        <v>123.854597</v>
      </c>
      <c r="H213" s="44">
        <f t="shared" si="115"/>
        <v>153.12</v>
      </c>
      <c r="I213" s="122">
        <f t="shared" si="116"/>
        <v>612.48</v>
      </c>
      <c r="J213" s="116">
        <v>0</v>
      </c>
      <c r="K213" s="116">
        <v>0</v>
      </c>
      <c r="L213" s="117">
        <f t="shared" si="117"/>
        <v>0</v>
      </c>
      <c r="M213" s="116">
        <f t="shared" si="118"/>
        <v>0</v>
      </c>
      <c r="N213" s="116">
        <f t="shared" si="119"/>
        <v>0</v>
      </c>
      <c r="O213" s="118">
        <f t="shared" si="86"/>
        <v>0</v>
      </c>
      <c r="Q213" s="67">
        <v>151.43</v>
      </c>
    </row>
    <row r="214" spans="1:17" ht="26.1" hidden="1" customHeight="1" x14ac:dyDescent="0.2">
      <c r="A214" s="40" t="s">
        <v>427</v>
      </c>
      <c r="B214" s="40" t="s">
        <v>428</v>
      </c>
      <c r="C214" s="40" t="s">
        <v>834</v>
      </c>
      <c r="D214" s="42" t="s">
        <v>429</v>
      </c>
      <c r="E214" s="43" t="s">
        <v>6</v>
      </c>
      <c r="F214" s="45">
        <v>7</v>
      </c>
      <c r="G214" s="44">
        <f t="shared" si="114"/>
        <v>84.791692999999995</v>
      </c>
      <c r="H214" s="44">
        <f t="shared" si="115"/>
        <v>104.83</v>
      </c>
      <c r="I214" s="122">
        <f t="shared" si="116"/>
        <v>733.81</v>
      </c>
      <c r="J214" s="116">
        <v>0</v>
      </c>
      <c r="K214" s="116">
        <v>0</v>
      </c>
      <c r="L214" s="117">
        <f t="shared" si="117"/>
        <v>0</v>
      </c>
      <c r="M214" s="116">
        <f t="shared" si="118"/>
        <v>0</v>
      </c>
      <c r="N214" s="116">
        <f t="shared" si="119"/>
        <v>0</v>
      </c>
      <c r="O214" s="118">
        <f t="shared" si="86"/>
        <v>0</v>
      </c>
      <c r="Q214" s="67">
        <v>103.67</v>
      </c>
    </row>
    <row r="215" spans="1:17" ht="24" hidden="1" customHeight="1" x14ac:dyDescent="0.2">
      <c r="A215" s="40" t="s">
        <v>430</v>
      </c>
      <c r="B215" s="40" t="s">
        <v>431</v>
      </c>
      <c r="C215" s="40" t="s">
        <v>836</v>
      </c>
      <c r="D215" s="42" t="s">
        <v>432</v>
      </c>
      <c r="E215" s="43" t="s">
        <v>13</v>
      </c>
      <c r="F215" s="45">
        <v>5.3</v>
      </c>
      <c r="G215" s="44">
        <f t="shared" si="114"/>
        <v>452.69129199999998</v>
      </c>
      <c r="H215" s="44">
        <f t="shared" si="115"/>
        <v>559.66</v>
      </c>
      <c r="I215" s="122">
        <f t="shared" si="116"/>
        <v>2966.2</v>
      </c>
      <c r="J215" s="116">
        <v>0</v>
      </c>
      <c r="K215" s="116">
        <v>0</v>
      </c>
      <c r="L215" s="117">
        <f t="shared" si="117"/>
        <v>0</v>
      </c>
      <c r="M215" s="116">
        <f t="shared" si="118"/>
        <v>0</v>
      </c>
      <c r="N215" s="116">
        <f t="shared" si="119"/>
        <v>0</v>
      </c>
      <c r="O215" s="118">
        <f t="shared" si="86"/>
        <v>0</v>
      </c>
      <c r="Q215" s="67">
        <v>553.48</v>
      </c>
    </row>
    <row r="216" spans="1:17" ht="24" hidden="1" customHeight="1" x14ac:dyDescent="0.2">
      <c r="A216" s="40" t="s">
        <v>433</v>
      </c>
      <c r="B216" s="40" t="s">
        <v>434</v>
      </c>
      <c r="C216" s="40" t="s">
        <v>836</v>
      </c>
      <c r="D216" s="42" t="s">
        <v>435</v>
      </c>
      <c r="E216" s="43" t="s">
        <v>13</v>
      </c>
      <c r="F216" s="45">
        <v>1.8</v>
      </c>
      <c r="G216" s="44">
        <f t="shared" si="114"/>
        <v>467.40531299999998</v>
      </c>
      <c r="H216" s="44">
        <f t="shared" si="115"/>
        <v>577.85</v>
      </c>
      <c r="I216" s="122">
        <f t="shared" si="116"/>
        <v>1040.1300000000001</v>
      </c>
      <c r="J216" s="116">
        <v>0</v>
      </c>
      <c r="K216" s="116">
        <v>0</v>
      </c>
      <c r="L216" s="117">
        <f t="shared" si="117"/>
        <v>0</v>
      </c>
      <c r="M216" s="116">
        <f t="shared" si="118"/>
        <v>0</v>
      </c>
      <c r="N216" s="116">
        <f t="shared" si="119"/>
        <v>0</v>
      </c>
      <c r="O216" s="118">
        <f t="shared" si="86"/>
        <v>0</v>
      </c>
      <c r="Q216" s="67">
        <v>571.47</v>
      </c>
    </row>
    <row r="217" spans="1:17" ht="24" hidden="1" customHeight="1" x14ac:dyDescent="0.2">
      <c r="A217" s="91" t="s">
        <v>436</v>
      </c>
      <c r="B217" s="92"/>
      <c r="C217" s="91"/>
      <c r="D217" s="92" t="s">
        <v>437</v>
      </c>
      <c r="E217" s="93"/>
      <c r="F217" s="94"/>
      <c r="G217" s="141"/>
      <c r="H217" s="95">
        <f>I217</f>
        <v>11728.710000000001</v>
      </c>
      <c r="I217" s="123">
        <f>SUM(I218:I244)</f>
        <v>11728.710000000001</v>
      </c>
      <c r="J217" s="143"/>
      <c r="K217" s="139"/>
      <c r="L217" s="144"/>
      <c r="M217" s="139">
        <f>SUM(M218:M244)</f>
        <v>0</v>
      </c>
      <c r="N217" s="139">
        <f>SUM(N218:N244)</f>
        <v>0</v>
      </c>
      <c r="O217" s="140">
        <f t="shared" si="86"/>
        <v>0</v>
      </c>
      <c r="Q217" s="68" t="s">
        <v>3</v>
      </c>
    </row>
    <row r="218" spans="1:17" ht="26.1" hidden="1" customHeight="1" x14ac:dyDescent="0.2">
      <c r="A218" s="40" t="s">
        <v>438</v>
      </c>
      <c r="B218" s="40" t="s">
        <v>439</v>
      </c>
      <c r="C218" s="40" t="s">
        <v>834</v>
      </c>
      <c r="D218" s="42" t="s">
        <v>440</v>
      </c>
      <c r="E218" s="43" t="s">
        <v>6</v>
      </c>
      <c r="F218" s="45">
        <v>2</v>
      </c>
      <c r="G218" s="44">
        <f t="shared" ref="G218:G244" si="120">Q218*$S$3</f>
        <v>1080.519511</v>
      </c>
      <c r="H218" s="44">
        <f t="shared" si="115"/>
        <v>1335.85</v>
      </c>
      <c r="I218" s="122">
        <f t="shared" ref="I218:I244" si="121">ROUND(F218*H218,2)</f>
        <v>2671.7</v>
      </c>
      <c r="J218" s="116">
        <v>0</v>
      </c>
      <c r="K218" s="116">
        <v>0</v>
      </c>
      <c r="L218" s="117">
        <f t="shared" ref="L218:L244" si="122">J218+K218</f>
        <v>0</v>
      </c>
      <c r="M218" s="116">
        <f t="shared" ref="M218:M244" si="123">J218*H218</f>
        <v>0</v>
      </c>
      <c r="N218" s="116">
        <f t="shared" ref="N218:N244" si="124">K218*H218</f>
        <v>0</v>
      </c>
      <c r="O218" s="118">
        <f t="shared" si="86"/>
        <v>0</v>
      </c>
      <c r="Q218" s="67">
        <v>1321.09</v>
      </c>
    </row>
    <row r="219" spans="1:17" ht="39" hidden="1" customHeight="1" x14ac:dyDescent="0.2">
      <c r="A219" s="40" t="s">
        <v>441</v>
      </c>
      <c r="B219" s="40" t="s">
        <v>442</v>
      </c>
      <c r="C219" s="40" t="s">
        <v>834</v>
      </c>
      <c r="D219" s="42" t="s">
        <v>443</v>
      </c>
      <c r="E219" s="43" t="s">
        <v>6</v>
      </c>
      <c r="F219" s="45">
        <v>2</v>
      </c>
      <c r="G219" s="44">
        <f t="shared" si="120"/>
        <v>40.715061999999996</v>
      </c>
      <c r="H219" s="44">
        <f t="shared" si="115"/>
        <v>50.34</v>
      </c>
      <c r="I219" s="122">
        <f t="shared" si="121"/>
        <v>100.68</v>
      </c>
      <c r="J219" s="116">
        <v>0</v>
      </c>
      <c r="K219" s="116">
        <v>0</v>
      </c>
      <c r="L219" s="117">
        <f t="shared" si="122"/>
        <v>0</v>
      </c>
      <c r="M219" s="116">
        <f t="shared" si="123"/>
        <v>0</v>
      </c>
      <c r="N219" s="116">
        <f t="shared" si="124"/>
        <v>0</v>
      </c>
      <c r="O219" s="118">
        <f t="shared" si="86"/>
        <v>0</v>
      </c>
      <c r="Q219" s="67">
        <v>49.78</v>
      </c>
    </row>
    <row r="220" spans="1:17" ht="26.1" hidden="1" customHeight="1" x14ac:dyDescent="0.2">
      <c r="A220" s="40" t="s">
        <v>444</v>
      </c>
      <c r="B220" s="40" t="s">
        <v>186</v>
      </c>
      <c r="C220" s="40" t="s">
        <v>834</v>
      </c>
      <c r="D220" s="42" t="s">
        <v>187</v>
      </c>
      <c r="E220" s="43" t="s">
        <v>26</v>
      </c>
      <c r="F220" s="45">
        <v>150</v>
      </c>
      <c r="G220" s="44">
        <f t="shared" si="120"/>
        <v>4.130395</v>
      </c>
      <c r="H220" s="44">
        <f t="shared" si="115"/>
        <v>5.1100000000000003</v>
      </c>
      <c r="I220" s="122">
        <f t="shared" si="121"/>
        <v>766.5</v>
      </c>
      <c r="J220" s="116">
        <v>0</v>
      </c>
      <c r="K220" s="116">
        <v>0</v>
      </c>
      <c r="L220" s="117">
        <f t="shared" si="122"/>
        <v>0</v>
      </c>
      <c r="M220" s="116">
        <f t="shared" si="123"/>
        <v>0</v>
      </c>
      <c r="N220" s="116">
        <f t="shared" si="124"/>
        <v>0</v>
      </c>
      <c r="O220" s="118">
        <f t="shared" si="86"/>
        <v>0</v>
      </c>
      <c r="Q220" s="67">
        <v>5.05</v>
      </c>
    </row>
    <row r="221" spans="1:17" ht="26.1" hidden="1" customHeight="1" x14ac:dyDescent="0.2">
      <c r="A221" s="40" t="s">
        <v>445</v>
      </c>
      <c r="B221" s="40" t="s">
        <v>446</v>
      </c>
      <c r="C221" s="40" t="s">
        <v>834</v>
      </c>
      <c r="D221" s="42" t="s">
        <v>447</v>
      </c>
      <c r="E221" s="43" t="s">
        <v>26</v>
      </c>
      <c r="F221" s="45">
        <v>52</v>
      </c>
      <c r="G221" s="44">
        <f t="shared" si="120"/>
        <v>8.2526109999999999</v>
      </c>
      <c r="H221" s="44">
        <f t="shared" si="115"/>
        <v>10.199999999999999</v>
      </c>
      <c r="I221" s="122">
        <f t="shared" si="121"/>
        <v>530.4</v>
      </c>
      <c r="J221" s="116">
        <v>0</v>
      </c>
      <c r="K221" s="116">
        <v>0</v>
      </c>
      <c r="L221" s="117">
        <f t="shared" si="122"/>
        <v>0</v>
      </c>
      <c r="M221" s="116">
        <f t="shared" si="123"/>
        <v>0</v>
      </c>
      <c r="N221" s="116">
        <f t="shared" si="124"/>
        <v>0</v>
      </c>
      <c r="O221" s="118">
        <f t="shared" si="86"/>
        <v>0</v>
      </c>
      <c r="Q221" s="67">
        <v>10.09</v>
      </c>
    </row>
    <row r="222" spans="1:17" ht="26.1" hidden="1" customHeight="1" x14ac:dyDescent="0.2">
      <c r="A222" s="40" t="s">
        <v>448</v>
      </c>
      <c r="B222" s="40" t="s">
        <v>449</v>
      </c>
      <c r="C222" s="40" t="s">
        <v>834</v>
      </c>
      <c r="D222" s="42" t="s">
        <v>450</v>
      </c>
      <c r="E222" s="43" t="s">
        <v>26</v>
      </c>
      <c r="F222" s="45">
        <v>15</v>
      </c>
      <c r="G222" s="44">
        <f t="shared" si="120"/>
        <v>12.652913</v>
      </c>
      <c r="H222" s="44">
        <f t="shared" si="115"/>
        <v>15.64</v>
      </c>
      <c r="I222" s="122">
        <f t="shared" si="121"/>
        <v>234.6</v>
      </c>
      <c r="J222" s="116">
        <v>0</v>
      </c>
      <c r="K222" s="116">
        <v>0</v>
      </c>
      <c r="L222" s="117">
        <f t="shared" si="122"/>
        <v>0</v>
      </c>
      <c r="M222" s="116">
        <f t="shared" si="123"/>
        <v>0</v>
      </c>
      <c r="N222" s="116">
        <f t="shared" si="124"/>
        <v>0</v>
      </c>
      <c r="O222" s="118">
        <f t="shared" si="86"/>
        <v>0</v>
      </c>
      <c r="Q222" s="67">
        <v>15.47</v>
      </c>
    </row>
    <row r="223" spans="1:17" ht="39" hidden="1" customHeight="1" x14ac:dyDescent="0.2">
      <c r="A223" s="40" t="s">
        <v>451</v>
      </c>
      <c r="B223" s="40" t="s">
        <v>452</v>
      </c>
      <c r="C223" s="40" t="s">
        <v>834</v>
      </c>
      <c r="D223" s="42" t="s">
        <v>453</v>
      </c>
      <c r="E223" s="43" t="s">
        <v>6</v>
      </c>
      <c r="F223" s="45">
        <v>6</v>
      </c>
      <c r="G223" s="44">
        <f t="shared" si="120"/>
        <v>81.323796999999999</v>
      </c>
      <c r="H223" s="44">
        <f t="shared" si="115"/>
        <v>100.54</v>
      </c>
      <c r="I223" s="122">
        <f t="shared" si="121"/>
        <v>603.24</v>
      </c>
      <c r="J223" s="116">
        <v>0</v>
      </c>
      <c r="K223" s="116">
        <v>0</v>
      </c>
      <c r="L223" s="117">
        <f t="shared" si="122"/>
        <v>0</v>
      </c>
      <c r="M223" s="116">
        <f t="shared" si="123"/>
        <v>0</v>
      </c>
      <c r="N223" s="116">
        <f t="shared" si="124"/>
        <v>0</v>
      </c>
      <c r="O223" s="118">
        <f t="shared" si="86"/>
        <v>0</v>
      </c>
      <c r="Q223" s="67">
        <v>99.43</v>
      </c>
    </row>
    <row r="224" spans="1:17" ht="39" hidden="1" customHeight="1" x14ac:dyDescent="0.2">
      <c r="A224" s="40" t="s">
        <v>454</v>
      </c>
      <c r="B224" s="40" t="s">
        <v>455</v>
      </c>
      <c r="C224" s="40" t="s">
        <v>834</v>
      </c>
      <c r="D224" s="42" t="s">
        <v>456</v>
      </c>
      <c r="E224" s="43" t="s">
        <v>6</v>
      </c>
      <c r="F224" s="45">
        <v>7</v>
      </c>
      <c r="G224" s="44">
        <f t="shared" si="120"/>
        <v>77.160685999999998</v>
      </c>
      <c r="H224" s="44">
        <f t="shared" si="115"/>
        <v>95.39</v>
      </c>
      <c r="I224" s="122">
        <f t="shared" si="121"/>
        <v>667.73</v>
      </c>
      <c r="J224" s="116">
        <v>0</v>
      </c>
      <c r="K224" s="116">
        <v>0</v>
      </c>
      <c r="L224" s="117">
        <f t="shared" si="122"/>
        <v>0</v>
      </c>
      <c r="M224" s="116">
        <f t="shared" si="123"/>
        <v>0</v>
      </c>
      <c r="N224" s="116">
        <f t="shared" si="124"/>
        <v>0</v>
      </c>
      <c r="O224" s="118">
        <f t="shared" si="86"/>
        <v>0</v>
      </c>
      <c r="Q224" s="67">
        <v>94.34</v>
      </c>
    </row>
    <row r="225" spans="1:17" ht="26.1" hidden="1" customHeight="1" x14ac:dyDescent="0.2">
      <c r="A225" s="40" t="s">
        <v>457</v>
      </c>
      <c r="B225" s="40" t="s">
        <v>458</v>
      </c>
      <c r="C225" s="40" t="s">
        <v>834</v>
      </c>
      <c r="D225" s="42" t="s">
        <v>459</v>
      </c>
      <c r="E225" s="43" t="s">
        <v>6</v>
      </c>
      <c r="F225" s="45">
        <v>7</v>
      </c>
      <c r="G225" s="44">
        <f t="shared" si="120"/>
        <v>14.076059000000001</v>
      </c>
      <c r="H225" s="44">
        <f t="shared" si="115"/>
        <v>17.399999999999999</v>
      </c>
      <c r="I225" s="122">
        <f t="shared" si="121"/>
        <v>121.8</v>
      </c>
      <c r="J225" s="116">
        <v>0</v>
      </c>
      <c r="K225" s="116">
        <v>0</v>
      </c>
      <c r="L225" s="117">
        <f t="shared" si="122"/>
        <v>0</v>
      </c>
      <c r="M225" s="116">
        <f t="shared" si="123"/>
        <v>0</v>
      </c>
      <c r="N225" s="116">
        <f t="shared" si="124"/>
        <v>0</v>
      </c>
      <c r="O225" s="118">
        <f t="shared" ref="O225:O244" si="125">N225+M225</f>
        <v>0</v>
      </c>
      <c r="Q225" s="67">
        <v>17.21</v>
      </c>
    </row>
    <row r="226" spans="1:17" ht="26.1" hidden="1" customHeight="1" x14ac:dyDescent="0.2">
      <c r="A226" s="40" t="s">
        <v>460</v>
      </c>
      <c r="B226" s="40" t="s">
        <v>461</v>
      </c>
      <c r="C226" s="40" t="s">
        <v>834</v>
      </c>
      <c r="D226" s="42" t="s">
        <v>462</v>
      </c>
      <c r="E226" s="43" t="s">
        <v>6</v>
      </c>
      <c r="F226" s="45">
        <v>8</v>
      </c>
      <c r="G226" s="44">
        <f t="shared" si="120"/>
        <v>8.530697</v>
      </c>
      <c r="H226" s="44">
        <f t="shared" si="115"/>
        <v>10.55</v>
      </c>
      <c r="I226" s="122">
        <f t="shared" si="121"/>
        <v>84.4</v>
      </c>
      <c r="J226" s="116">
        <v>0</v>
      </c>
      <c r="K226" s="116">
        <v>0</v>
      </c>
      <c r="L226" s="117">
        <f t="shared" si="122"/>
        <v>0</v>
      </c>
      <c r="M226" s="116">
        <f t="shared" si="123"/>
        <v>0</v>
      </c>
      <c r="N226" s="116">
        <f t="shared" si="124"/>
        <v>0</v>
      </c>
      <c r="O226" s="118">
        <f t="shared" si="125"/>
        <v>0</v>
      </c>
      <c r="Q226" s="67">
        <v>10.43</v>
      </c>
    </row>
    <row r="227" spans="1:17" ht="26.1" hidden="1" customHeight="1" x14ac:dyDescent="0.2">
      <c r="A227" s="40" t="s">
        <v>463</v>
      </c>
      <c r="B227" s="40" t="s">
        <v>193</v>
      </c>
      <c r="C227" s="40" t="s">
        <v>834</v>
      </c>
      <c r="D227" s="42" t="s">
        <v>194</v>
      </c>
      <c r="E227" s="43" t="s">
        <v>6</v>
      </c>
      <c r="F227" s="45">
        <v>35</v>
      </c>
      <c r="G227" s="44">
        <f t="shared" si="120"/>
        <v>5.3736030000000001</v>
      </c>
      <c r="H227" s="44">
        <f t="shared" si="115"/>
        <v>6.64</v>
      </c>
      <c r="I227" s="122">
        <f t="shared" si="121"/>
        <v>232.4</v>
      </c>
      <c r="J227" s="116">
        <v>0</v>
      </c>
      <c r="K227" s="116">
        <v>0</v>
      </c>
      <c r="L227" s="117">
        <f t="shared" si="122"/>
        <v>0</v>
      </c>
      <c r="M227" s="116">
        <f t="shared" si="123"/>
        <v>0</v>
      </c>
      <c r="N227" s="116">
        <f t="shared" si="124"/>
        <v>0</v>
      </c>
      <c r="O227" s="118">
        <f t="shared" si="125"/>
        <v>0</v>
      </c>
      <c r="Q227" s="67">
        <v>6.57</v>
      </c>
    </row>
    <row r="228" spans="1:17" ht="39" hidden="1" customHeight="1" x14ac:dyDescent="0.2">
      <c r="A228" s="40" t="s">
        <v>464</v>
      </c>
      <c r="B228" s="40" t="s">
        <v>465</v>
      </c>
      <c r="C228" s="40" t="s">
        <v>834</v>
      </c>
      <c r="D228" s="42" t="s">
        <v>466</v>
      </c>
      <c r="E228" s="43" t="s">
        <v>6</v>
      </c>
      <c r="F228" s="45">
        <v>6</v>
      </c>
      <c r="G228" s="44">
        <f t="shared" si="120"/>
        <v>13.020968</v>
      </c>
      <c r="H228" s="44">
        <f t="shared" si="115"/>
        <v>16.100000000000001</v>
      </c>
      <c r="I228" s="122">
        <f t="shared" si="121"/>
        <v>96.6</v>
      </c>
      <c r="J228" s="116">
        <v>0</v>
      </c>
      <c r="K228" s="116">
        <v>0</v>
      </c>
      <c r="L228" s="117">
        <f t="shared" si="122"/>
        <v>0</v>
      </c>
      <c r="M228" s="116">
        <f t="shared" si="123"/>
        <v>0</v>
      </c>
      <c r="N228" s="116">
        <f t="shared" si="124"/>
        <v>0</v>
      </c>
      <c r="O228" s="118">
        <f t="shared" si="125"/>
        <v>0</v>
      </c>
      <c r="Q228" s="67">
        <v>15.92</v>
      </c>
    </row>
    <row r="229" spans="1:17" ht="26.1" hidden="1" customHeight="1" x14ac:dyDescent="0.2">
      <c r="A229" s="40" t="s">
        <v>467</v>
      </c>
      <c r="B229" s="40" t="s">
        <v>468</v>
      </c>
      <c r="C229" s="40" t="s">
        <v>836</v>
      </c>
      <c r="D229" s="42" t="s">
        <v>469</v>
      </c>
      <c r="E229" s="43" t="s">
        <v>19</v>
      </c>
      <c r="F229" s="45">
        <v>19</v>
      </c>
      <c r="G229" s="44">
        <f t="shared" si="120"/>
        <v>20.782838999999999</v>
      </c>
      <c r="H229" s="44">
        <f t="shared" si="115"/>
        <v>25.69</v>
      </c>
      <c r="I229" s="122">
        <f t="shared" si="121"/>
        <v>488.11</v>
      </c>
      <c r="J229" s="116">
        <v>0</v>
      </c>
      <c r="K229" s="116">
        <v>0</v>
      </c>
      <c r="L229" s="117">
        <f t="shared" si="122"/>
        <v>0</v>
      </c>
      <c r="M229" s="116">
        <f t="shared" si="123"/>
        <v>0</v>
      </c>
      <c r="N229" s="116">
        <f t="shared" si="124"/>
        <v>0</v>
      </c>
      <c r="O229" s="118">
        <f t="shared" si="125"/>
        <v>0</v>
      </c>
      <c r="Q229" s="67">
        <v>25.41</v>
      </c>
    </row>
    <row r="230" spans="1:17" ht="39" hidden="1" customHeight="1" x14ac:dyDescent="0.2">
      <c r="A230" s="40" t="s">
        <v>470</v>
      </c>
      <c r="B230" s="40" t="s">
        <v>471</v>
      </c>
      <c r="C230" s="40" t="s">
        <v>834</v>
      </c>
      <c r="D230" s="42" t="s">
        <v>472</v>
      </c>
      <c r="E230" s="43" t="s">
        <v>6</v>
      </c>
      <c r="F230" s="45">
        <v>7</v>
      </c>
      <c r="G230" s="44">
        <f t="shared" si="120"/>
        <v>13.757078</v>
      </c>
      <c r="H230" s="44">
        <f t="shared" si="115"/>
        <v>17.010000000000002</v>
      </c>
      <c r="I230" s="122">
        <f t="shared" si="121"/>
        <v>119.07</v>
      </c>
      <c r="J230" s="116">
        <v>0</v>
      </c>
      <c r="K230" s="116">
        <v>0</v>
      </c>
      <c r="L230" s="117">
        <f t="shared" si="122"/>
        <v>0</v>
      </c>
      <c r="M230" s="116">
        <f t="shared" si="123"/>
        <v>0</v>
      </c>
      <c r="N230" s="116">
        <f t="shared" si="124"/>
        <v>0</v>
      </c>
      <c r="O230" s="118">
        <f t="shared" si="125"/>
        <v>0</v>
      </c>
      <c r="Q230" s="67">
        <v>16.82</v>
      </c>
    </row>
    <row r="231" spans="1:17" ht="39" hidden="1" customHeight="1" x14ac:dyDescent="0.2">
      <c r="A231" s="40" t="s">
        <v>473</v>
      </c>
      <c r="B231" s="40" t="s">
        <v>474</v>
      </c>
      <c r="C231" s="40" t="s">
        <v>834</v>
      </c>
      <c r="D231" s="42" t="s">
        <v>475</v>
      </c>
      <c r="E231" s="43" t="s">
        <v>6</v>
      </c>
      <c r="F231" s="45">
        <v>1</v>
      </c>
      <c r="G231" s="44">
        <f t="shared" si="120"/>
        <v>8.4161909999999995</v>
      </c>
      <c r="H231" s="44">
        <f t="shared" si="115"/>
        <v>10.4</v>
      </c>
      <c r="I231" s="122">
        <f t="shared" si="121"/>
        <v>10.4</v>
      </c>
      <c r="J231" s="116">
        <v>0</v>
      </c>
      <c r="K231" s="116">
        <v>0</v>
      </c>
      <c r="L231" s="117">
        <f t="shared" si="122"/>
        <v>0</v>
      </c>
      <c r="M231" s="116">
        <f t="shared" si="123"/>
        <v>0</v>
      </c>
      <c r="N231" s="116">
        <f t="shared" si="124"/>
        <v>0</v>
      </c>
      <c r="O231" s="118">
        <f t="shared" si="125"/>
        <v>0</v>
      </c>
      <c r="Q231" s="67">
        <v>10.29</v>
      </c>
    </row>
    <row r="232" spans="1:17" ht="39" hidden="1" customHeight="1" x14ac:dyDescent="0.2">
      <c r="A232" s="40" t="s">
        <v>476</v>
      </c>
      <c r="B232" s="40" t="s">
        <v>477</v>
      </c>
      <c r="C232" s="40" t="s">
        <v>834</v>
      </c>
      <c r="D232" s="42" t="s">
        <v>478</v>
      </c>
      <c r="E232" s="43" t="s">
        <v>6</v>
      </c>
      <c r="F232" s="45">
        <v>11</v>
      </c>
      <c r="G232" s="44">
        <f t="shared" si="120"/>
        <v>9.2095539999999989</v>
      </c>
      <c r="H232" s="44">
        <f t="shared" si="115"/>
        <v>11.39</v>
      </c>
      <c r="I232" s="122">
        <f t="shared" si="121"/>
        <v>125.29</v>
      </c>
      <c r="J232" s="116">
        <v>0</v>
      </c>
      <c r="K232" s="116">
        <v>0</v>
      </c>
      <c r="L232" s="117">
        <f t="shared" si="122"/>
        <v>0</v>
      </c>
      <c r="M232" s="116">
        <f t="shared" si="123"/>
        <v>0</v>
      </c>
      <c r="N232" s="116">
        <f t="shared" si="124"/>
        <v>0</v>
      </c>
      <c r="O232" s="118">
        <f t="shared" si="125"/>
        <v>0</v>
      </c>
      <c r="Q232" s="67">
        <v>11.26</v>
      </c>
    </row>
    <row r="233" spans="1:17" ht="39" hidden="1" customHeight="1" x14ac:dyDescent="0.2">
      <c r="A233" s="40" t="s">
        <v>479</v>
      </c>
      <c r="B233" s="40" t="s">
        <v>209</v>
      </c>
      <c r="C233" s="40" t="s">
        <v>834</v>
      </c>
      <c r="D233" s="42" t="s">
        <v>210</v>
      </c>
      <c r="E233" s="43" t="s">
        <v>6</v>
      </c>
      <c r="F233" s="45">
        <v>175</v>
      </c>
      <c r="G233" s="44">
        <f t="shared" si="120"/>
        <v>9.6021459999999994</v>
      </c>
      <c r="H233" s="44">
        <f t="shared" si="115"/>
        <v>11.87</v>
      </c>
      <c r="I233" s="122">
        <f t="shared" si="121"/>
        <v>2077.25</v>
      </c>
      <c r="J233" s="116">
        <v>0</v>
      </c>
      <c r="K233" s="116">
        <v>0</v>
      </c>
      <c r="L233" s="117">
        <f t="shared" si="122"/>
        <v>0</v>
      </c>
      <c r="M233" s="116">
        <f t="shared" si="123"/>
        <v>0</v>
      </c>
      <c r="N233" s="116">
        <f t="shared" si="124"/>
        <v>0</v>
      </c>
      <c r="O233" s="118">
        <f t="shared" si="125"/>
        <v>0</v>
      </c>
      <c r="Q233" s="67">
        <v>11.74</v>
      </c>
    </row>
    <row r="234" spans="1:17" ht="39" hidden="1" customHeight="1" x14ac:dyDescent="0.2">
      <c r="A234" s="40" t="s">
        <v>480</v>
      </c>
      <c r="B234" s="40" t="s">
        <v>481</v>
      </c>
      <c r="C234" s="40" t="s">
        <v>834</v>
      </c>
      <c r="D234" s="42" t="s">
        <v>482</v>
      </c>
      <c r="E234" s="43" t="s">
        <v>6</v>
      </c>
      <c r="F234" s="45">
        <v>3</v>
      </c>
      <c r="G234" s="44">
        <f t="shared" si="120"/>
        <v>9.6103249999999996</v>
      </c>
      <c r="H234" s="44">
        <f t="shared" si="115"/>
        <v>11.88</v>
      </c>
      <c r="I234" s="122">
        <f t="shared" si="121"/>
        <v>35.64</v>
      </c>
      <c r="J234" s="116">
        <v>0</v>
      </c>
      <c r="K234" s="116">
        <v>0</v>
      </c>
      <c r="L234" s="117">
        <f t="shared" si="122"/>
        <v>0</v>
      </c>
      <c r="M234" s="116">
        <f t="shared" si="123"/>
        <v>0</v>
      </c>
      <c r="N234" s="116">
        <f t="shared" si="124"/>
        <v>0</v>
      </c>
      <c r="O234" s="118">
        <f t="shared" si="125"/>
        <v>0</v>
      </c>
      <c r="Q234" s="67">
        <v>11.75</v>
      </c>
    </row>
    <row r="235" spans="1:17" ht="39" hidden="1" customHeight="1" x14ac:dyDescent="0.2">
      <c r="A235" s="40" t="s">
        <v>483</v>
      </c>
      <c r="B235" s="40" t="s">
        <v>484</v>
      </c>
      <c r="C235" s="40" t="s">
        <v>834</v>
      </c>
      <c r="D235" s="42" t="s">
        <v>485</v>
      </c>
      <c r="E235" s="43" t="s">
        <v>6</v>
      </c>
      <c r="F235" s="45">
        <v>7</v>
      </c>
      <c r="G235" s="44">
        <f t="shared" si="120"/>
        <v>5.5371829999999997</v>
      </c>
      <c r="H235" s="44">
        <f t="shared" si="115"/>
        <v>6.85</v>
      </c>
      <c r="I235" s="122">
        <f t="shared" si="121"/>
        <v>47.95</v>
      </c>
      <c r="J235" s="116">
        <v>0</v>
      </c>
      <c r="K235" s="116">
        <v>0</v>
      </c>
      <c r="L235" s="117">
        <f t="shared" si="122"/>
        <v>0</v>
      </c>
      <c r="M235" s="116">
        <f t="shared" si="123"/>
        <v>0</v>
      </c>
      <c r="N235" s="116">
        <f t="shared" si="124"/>
        <v>0</v>
      </c>
      <c r="O235" s="118">
        <f t="shared" si="125"/>
        <v>0</v>
      </c>
      <c r="Q235" s="67">
        <v>6.77</v>
      </c>
    </row>
    <row r="236" spans="1:17" ht="39" hidden="1" customHeight="1" x14ac:dyDescent="0.2">
      <c r="A236" s="40" t="s">
        <v>486</v>
      </c>
      <c r="B236" s="40" t="s">
        <v>206</v>
      </c>
      <c r="C236" s="40" t="s">
        <v>834</v>
      </c>
      <c r="D236" s="42" t="s">
        <v>207</v>
      </c>
      <c r="E236" s="43" t="s">
        <v>6</v>
      </c>
      <c r="F236" s="45">
        <v>108</v>
      </c>
      <c r="G236" s="44">
        <f t="shared" si="120"/>
        <v>6.8131069999999996</v>
      </c>
      <c r="H236" s="44">
        <f t="shared" si="115"/>
        <v>8.42</v>
      </c>
      <c r="I236" s="122">
        <f t="shared" si="121"/>
        <v>909.36</v>
      </c>
      <c r="J236" s="116">
        <v>0</v>
      </c>
      <c r="K236" s="116">
        <v>0</v>
      </c>
      <c r="L236" s="117">
        <f t="shared" si="122"/>
        <v>0</v>
      </c>
      <c r="M236" s="116">
        <f t="shared" si="123"/>
        <v>0</v>
      </c>
      <c r="N236" s="116">
        <f t="shared" si="124"/>
        <v>0</v>
      </c>
      <c r="O236" s="118">
        <f t="shared" si="125"/>
        <v>0</v>
      </c>
      <c r="Q236" s="67">
        <v>8.33</v>
      </c>
    </row>
    <row r="237" spans="1:17" ht="39" hidden="1" customHeight="1" x14ac:dyDescent="0.2">
      <c r="A237" s="40" t="s">
        <v>487</v>
      </c>
      <c r="B237" s="40" t="s">
        <v>488</v>
      </c>
      <c r="C237" s="40" t="s">
        <v>834</v>
      </c>
      <c r="D237" s="42" t="s">
        <v>489</v>
      </c>
      <c r="E237" s="43" t="s">
        <v>6</v>
      </c>
      <c r="F237" s="45">
        <v>2</v>
      </c>
      <c r="G237" s="44">
        <f t="shared" si="120"/>
        <v>7.4183529999999998</v>
      </c>
      <c r="H237" s="44">
        <f t="shared" si="115"/>
        <v>9.17</v>
      </c>
      <c r="I237" s="122">
        <f t="shared" si="121"/>
        <v>18.34</v>
      </c>
      <c r="J237" s="116">
        <v>0</v>
      </c>
      <c r="K237" s="116">
        <v>0</v>
      </c>
      <c r="L237" s="117">
        <f t="shared" si="122"/>
        <v>0</v>
      </c>
      <c r="M237" s="116">
        <f t="shared" si="123"/>
        <v>0</v>
      </c>
      <c r="N237" s="116">
        <f t="shared" si="124"/>
        <v>0</v>
      </c>
      <c r="O237" s="118">
        <f t="shared" si="125"/>
        <v>0</v>
      </c>
      <c r="Q237" s="67">
        <v>9.07</v>
      </c>
    </row>
    <row r="238" spans="1:17" ht="39" hidden="1" customHeight="1" x14ac:dyDescent="0.2">
      <c r="A238" s="40" t="s">
        <v>490</v>
      </c>
      <c r="B238" s="40" t="s">
        <v>491</v>
      </c>
      <c r="C238" s="40" t="s">
        <v>834</v>
      </c>
      <c r="D238" s="42" t="s">
        <v>492</v>
      </c>
      <c r="E238" s="43" t="s">
        <v>6</v>
      </c>
      <c r="F238" s="45">
        <v>8</v>
      </c>
      <c r="G238" s="44">
        <f t="shared" si="120"/>
        <v>14.435934999999999</v>
      </c>
      <c r="H238" s="44">
        <f t="shared" si="115"/>
        <v>17.850000000000001</v>
      </c>
      <c r="I238" s="122">
        <f t="shared" si="121"/>
        <v>142.80000000000001</v>
      </c>
      <c r="J238" s="116">
        <v>0</v>
      </c>
      <c r="K238" s="116">
        <v>0</v>
      </c>
      <c r="L238" s="117">
        <f t="shared" si="122"/>
        <v>0</v>
      </c>
      <c r="M238" s="116">
        <f t="shared" si="123"/>
        <v>0</v>
      </c>
      <c r="N238" s="116">
        <f t="shared" si="124"/>
        <v>0</v>
      </c>
      <c r="O238" s="118">
        <f t="shared" si="125"/>
        <v>0</v>
      </c>
      <c r="Q238" s="67">
        <v>17.649999999999999</v>
      </c>
    </row>
    <row r="239" spans="1:17" ht="39" hidden="1" customHeight="1" x14ac:dyDescent="0.2">
      <c r="A239" s="40" t="s">
        <v>493</v>
      </c>
      <c r="B239" s="40" t="s">
        <v>494</v>
      </c>
      <c r="C239" s="40" t="s">
        <v>834</v>
      </c>
      <c r="D239" s="42" t="s">
        <v>495</v>
      </c>
      <c r="E239" s="43" t="s">
        <v>6</v>
      </c>
      <c r="F239" s="45">
        <v>40</v>
      </c>
      <c r="G239" s="44">
        <f t="shared" si="120"/>
        <v>12.644734</v>
      </c>
      <c r="H239" s="44">
        <f t="shared" si="115"/>
        <v>15.63</v>
      </c>
      <c r="I239" s="122">
        <f t="shared" si="121"/>
        <v>625.20000000000005</v>
      </c>
      <c r="J239" s="116">
        <v>0</v>
      </c>
      <c r="K239" s="116">
        <v>0</v>
      </c>
      <c r="L239" s="117">
        <f t="shared" si="122"/>
        <v>0</v>
      </c>
      <c r="M239" s="116">
        <f t="shared" si="123"/>
        <v>0</v>
      </c>
      <c r="N239" s="116">
        <f t="shared" si="124"/>
        <v>0</v>
      </c>
      <c r="O239" s="118">
        <f t="shared" si="125"/>
        <v>0</v>
      </c>
      <c r="Q239" s="67">
        <v>15.46</v>
      </c>
    </row>
    <row r="240" spans="1:17" ht="39" hidden="1" customHeight="1" x14ac:dyDescent="0.2">
      <c r="A240" s="40" t="s">
        <v>496</v>
      </c>
      <c r="B240" s="40" t="s">
        <v>497</v>
      </c>
      <c r="C240" s="40" t="s">
        <v>834</v>
      </c>
      <c r="D240" s="42" t="s">
        <v>498</v>
      </c>
      <c r="E240" s="43" t="s">
        <v>6</v>
      </c>
      <c r="F240" s="45">
        <v>28</v>
      </c>
      <c r="G240" s="44">
        <f t="shared" si="120"/>
        <v>22.026046999999998</v>
      </c>
      <c r="H240" s="44">
        <f t="shared" si="115"/>
        <v>27.23</v>
      </c>
      <c r="I240" s="122">
        <f t="shared" si="121"/>
        <v>762.44</v>
      </c>
      <c r="J240" s="116">
        <v>0</v>
      </c>
      <c r="K240" s="116">
        <v>0</v>
      </c>
      <c r="L240" s="117">
        <f t="shared" si="122"/>
        <v>0</v>
      </c>
      <c r="M240" s="116">
        <f t="shared" si="123"/>
        <v>0</v>
      </c>
      <c r="N240" s="116">
        <f t="shared" si="124"/>
        <v>0</v>
      </c>
      <c r="O240" s="118">
        <f t="shared" si="125"/>
        <v>0</v>
      </c>
      <c r="Q240" s="67">
        <v>26.93</v>
      </c>
    </row>
    <row r="241" spans="1:17" ht="39" hidden="1" customHeight="1" x14ac:dyDescent="0.2">
      <c r="A241" s="40" t="s">
        <v>499</v>
      </c>
      <c r="B241" s="40" t="s">
        <v>500</v>
      </c>
      <c r="C241" s="40" t="s">
        <v>834</v>
      </c>
      <c r="D241" s="42" t="s">
        <v>501</v>
      </c>
      <c r="E241" s="43" t="s">
        <v>6</v>
      </c>
      <c r="F241" s="45">
        <v>8</v>
      </c>
      <c r="G241" s="44">
        <f t="shared" si="120"/>
        <v>7.0257609999999993</v>
      </c>
      <c r="H241" s="44">
        <f t="shared" si="115"/>
        <v>8.69</v>
      </c>
      <c r="I241" s="122">
        <f t="shared" si="121"/>
        <v>69.52</v>
      </c>
      <c r="J241" s="116">
        <v>0</v>
      </c>
      <c r="K241" s="116">
        <v>0</v>
      </c>
      <c r="L241" s="117">
        <f t="shared" si="122"/>
        <v>0</v>
      </c>
      <c r="M241" s="116">
        <f t="shared" si="123"/>
        <v>0</v>
      </c>
      <c r="N241" s="116">
        <f t="shared" si="124"/>
        <v>0</v>
      </c>
      <c r="O241" s="118">
        <f t="shared" si="125"/>
        <v>0</v>
      </c>
      <c r="Q241" s="67">
        <v>8.59</v>
      </c>
    </row>
    <row r="242" spans="1:17" ht="51.95" hidden="1" customHeight="1" x14ac:dyDescent="0.2">
      <c r="A242" s="40" t="s">
        <v>502</v>
      </c>
      <c r="B242" s="40" t="s">
        <v>503</v>
      </c>
      <c r="C242" s="40" t="s">
        <v>834</v>
      </c>
      <c r="D242" s="42" t="s">
        <v>504</v>
      </c>
      <c r="E242" s="43" t="s">
        <v>6</v>
      </c>
      <c r="F242" s="45">
        <v>8</v>
      </c>
      <c r="G242" s="44">
        <f t="shared" si="120"/>
        <v>5.9706699999999993</v>
      </c>
      <c r="H242" s="44">
        <f t="shared" si="115"/>
        <v>7.38</v>
      </c>
      <c r="I242" s="122">
        <f t="shared" si="121"/>
        <v>59.04</v>
      </c>
      <c r="J242" s="116">
        <v>0</v>
      </c>
      <c r="K242" s="116">
        <v>0</v>
      </c>
      <c r="L242" s="117">
        <f t="shared" si="122"/>
        <v>0</v>
      </c>
      <c r="M242" s="116">
        <f t="shared" si="123"/>
        <v>0</v>
      </c>
      <c r="N242" s="116">
        <f t="shared" si="124"/>
        <v>0</v>
      </c>
      <c r="O242" s="118">
        <f t="shared" si="125"/>
        <v>0</v>
      </c>
      <c r="Q242" s="67">
        <v>7.3</v>
      </c>
    </row>
    <row r="243" spans="1:17" ht="51.95" hidden="1" customHeight="1" x14ac:dyDescent="0.2">
      <c r="A243" s="40" t="s">
        <v>505</v>
      </c>
      <c r="B243" s="40" t="s">
        <v>506</v>
      </c>
      <c r="C243" s="40" t="s">
        <v>834</v>
      </c>
      <c r="D243" s="42" t="s">
        <v>507</v>
      </c>
      <c r="E243" s="43" t="s">
        <v>6</v>
      </c>
      <c r="F243" s="45">
        <v>5</v>
      </c>
      <c r="G243" s="44">
        <f t="shared" si="120"/>
        <v>3.7050870000000002</v>
      </c>
      <c r="H243" s="44">
        <f t="shared" si="115"/>
        <v>4.58</v>
      </c>
      <c r="I243" s="122">
        <f t="shared" si="121"/>
        <v>22.9</v>
      </c>
      <c r="J243" s="116">
        <v>0</v>
      </c>
      <c r="K243" s="116">
        <v>0</v>
      </c>
      <c r="L243" s="117">
        <f t="shared" si="122"/>
        <v>0</v>
      </c>
      <c r="M243" s="116">
        <f t="shared" si="123"/>
        <v>0</v>
      </c>
      <c r="N243" s="116">
        <f t="shared" si="124"/>
        <v>0</v>
      </c>
      <c r="O243" s="118">
        <f t="shared" si="125"/>
        <v>0</v>
      </c>
      <c r="Q243" s="67">
        <v>4.53</v>
      </c>
    </row>
    <row r="244" spans="1:17" ht="51.95" hidden="1" customHeight="1" x14ac:dyDescent="0.2">
      <c r="A244" s="40" t="s">
        <v>508</v>
      </c>
      <c r="B244" s="40" t="s">
        <v>509</v>
      </c>
      <c r="C244" s="40" t="s">
        <v>834</v>
      </c>
      <c r="D244" s="42" t="s">
        <v>510</v>
      </c>
      <c r="E244" s="43" t="s">
        <v>6</v>
      </c>
      <c r="F244" s="45">
        <v>35</v>
      </c>
      <c r="G244" s="44">
        <f t="shared" si="120"/>
        <v>2.4373419999999997</v>
      </c>
      <c r="H244" s="44">
        <f t="shared" si="115"/>
        <v>3.01</v>
      </c>
      <c r="I244" s="122">
        <f t="shared" si="121"/>
        <v>105.35</v>
      </c>
      <c r="J244" s="116">
        <v>0</v>
      </c>
      <c r="K244" s="116">
        <v>0</v>
      </c>
      <c r="L244" s="117">
        <f t="shared" si="122"/>
        <v>0</v>
      </c>
      <c r="M244" s="116">
        <f t="shared" si="123"/>
        <v>0</v>
      </c>
      <c r="N244" s="116">
        <f t="shared" si="124"/>
        <v>0</v>
      </c>
      <c r="O244" s="118">
        <f t="shared" si="125"/>
        <v>0</v>
      </c>
      <c r="Q244" s="67">
        <v>2.98</v>
      </c>
    </row>
    <row r="245" spans="1:17" ht="24" hidden="1" customHeight="1" x14ac:dyDescent="0.2">
      <c r="A245" s="91" t="s">
        <v>511</v>
      </c>
      <c r="B245" s="92"/>
      <c r="C245" s="91"/>
      <c r="D245" s="92" t="s">
        <v>512</v>
      </c>
      <c r="E245" s="93"/>
      <c r="F245" s="94"/>
      <c r="G245" s="141"/>
      <c r="H245" s="95">
        <f>I245</f>
        <v>16168.320000000003</v>
      </c>
      <c r="I245" s="123">
        <f>SUM(I246:I264)</f>
        <v>16168.320000000003</v>
      </c>
      <c r="J245" s="136"/>
      <c r="K245" s="137"/>
      <c r="L245" s="138"/>
      <c r="M245" s="139">
        <f>SUM(M246:M264)</f>
        <v>0</v>
      </c>
      <c r="N245" s="139">
        <f>SUM(N246:N264)</f>
        <v>0</v>
      </c>
      <c r="O245" s="140">
        <f t="shared" ref="O245:O284" si="126">N245+M245</f>
        <v>0</v>
      </c>
      <c r="Q245" s="68" t="s">
        <v>3</v>
      </c>
    </row>
    <row r="246" spans="1:17" ht="39" hidden="1" customHeight="1" x14ac:dyDescent="0.2">
      <c r="A246" s="40" t="s">
        <v>513</v>
      </c>
      <c r="B246" s="40" t="s">
        <v>514</v>
      </c>
      <c r="C246" s="40" t="s">
        <v>834</v>
      </c>
      <c r="D246" s="42" t="s">
        <v>515</v>
      </c>
      <c r="E246" s="43" t="s">
        <v>26</v>
      </c>
      <c r="F246" s="45">
        <v>89</v>
      </c>
      <c r="G246" s="44">
        <f t="shared" ref="G246:G264" si="127">Q246*$S$3</f>
        <v>28.659215999999997</v>
      </c>
      <c r="H246" s="44">
        <f t="shared" si="115"/>
        <v>35.43</v>
      </c>
      <c r="I246" s="122">
        <f t="shared" ref="I246:I264" si="128">ROUND(F246*H246,2)</f>
        <v>3153.27</v>
      </c>
      <c r="J246" s="116">
        <v>0</v>
      </c>
      <c r="K246" s="116">
        <v>0</v>
      </c>
      <c r="L246" s="117">
        <f t="shared" ref="L246:L264" si="129">J246+K246</f>
        <v>0</v>
      </c>
      <c r="M246" s="116">
        <f t="shared" ref="M246:M264" si="130">J246*H246</f>
        <v>0</v>
      </c>
      <c r="N246" s="116">
        <f t="shared" ref="N246:N264" si="131">K246*H246</f>
        <v>0</v>
      </c>
      <c r="O246" s="118">
        <f t="shared" si="126"/>
        <v>0</v>
      </c>
      <c r="Q246" s="67">
        <v>35.04</v>
      </c>
    </row>
    <row r="247" spans="1:17" ht="39" hidden="1" customHeight="1" x14ac:dyDescent="0.2">
      <c r="A247" s="40" t="s">
        <v>516</v>
      </c>
      <c r="B247" s="40" t="s">
        <v>517</v>
      </c>
      <c r="C247" s="40" t="s">
        <v>834</v>
      </c>
      <c r="D247" s="42" t="s">
        <v>518</v>
      </c>
      <c r="E247" s="43" t="s">
        <v>26</v>
      </c>
      <c r="F247" s="45">
        <v>16</v>
      </c>
      <c r="G247" s="44">
        <f t="shared" si="127"/>
        <v>25.673880999999998</v>
      </c>
      <c r="H247" s="44">
        <f t="shared" si="115"/>
        <v>31.74</v>
      </c>
      <c r="I247" s="122">
        <f t="shared" si="128"/>
        <v>507.84</v>
      </c>
      <c r="J247" s="116">
        <v>0</v>
      </c>
      <c r="K247" s="116">
        <v>0</v>
      </c>
      <c r="L247" s="117">
        <f t="shared" si="129"/>
        <v>0</v>
      </c>
      <c r="M247" s="116">
        <f t="shared" si="130"/>
        <v>0</v>
      </c>
      <c r="N247" s="116">
        <f t="shared" si="131"/>
        <v>0</v>
      </c>
      <c r="O247" s="118">
        <f t="shared" si="126"/>
        <v>0</v>
      </c>
      <c r="Q247" s="67">
        <v>31.39</v>
      </c>
    </row>
    <row r="248" spans="1:17" ht="39" hidden="1" customHeight="1" x14ac:dyDescent="0.2">
      <c r="A248" s="40" t="s">
        <v>519</v>
      </c>
      <c r="B248" s="40" t="s">
        <v>520</v>
      </c>
      <c r="C248" s="40" t="s">
        <v>834</v>
      </c>
      <c r="D248" s="42" t="s">
        <v>521</v>
      </c>
      <c r="E248" s="43" t="s">
        <v>26</v>
      </c>
      <c r="F248" s="45">
        <v>82</v>
      </c>
      <c r="G248" s="44">
        <f t="shared" si="127"/>
        <v>20.570184999999999</v>
      </c>
      <c r="H248" s="44">
        <f t="shared" si="115"/>
        <v>25.43</v>
      </c>
      <c r="I248" s="122">
        <f t="shared" si="128"/>
        <v>2085.2600000000002</v>
      </c>
      <c r="J248" s="116">
        <v>0</v>
      </c>
      <c r="K248" s="116">
        <v>0</v>
      </c>
      <c r="L248" s="117">
        <f t="shared" si="129"/>
        <v>0</v>
      </c>
      <c r="M248" s="116">
        <f t="shared" si="130"/>
        <v>0</v>
      </c>
      <c r="N248" s="116">
        <f t="shared" si="131"/>
        <v>0</v>
      </c>
      <c r="O248" s="118">
        <f t="shared" si="126"/>
        <v>0</v>
      </c>
      <c r="Q248" s="67">
        <v>25.15</v>
      </c>
    </row>
    <row r="249" spans="1:17" ht="39" hidden="1" customHeight="1" x14ac:dyDescent="0.2">
      <c r="A249" s="40" t="s">
        <v>522</v>
      </c>
      <c r="B249" s="40" t="s">
        <v>523</v>
      </c>
      <c r="C249" s="40" t="s">
        <v>834</v>
      </c>
      <c r="D249" s="42" t="s">
        <v>524</v>
      </c>
      <c r="E249" s="43" t="s">
        <v>26</v>
      </c>
      <c r="F249" s="45">
        <v>56</v>
      </c>
      <c r="G249" s="44">
        <f t="shared" si="127"/>
        <v>16.112629999999999</v>
      </c>
      <c r="H249" s="44">
        <f t="shared" si="115"/>
        <v>19.920000000000002</v>
      </c>
      <c r="I249" s="122">
        <f t="shared" si="128"/>
        <v>1115.52</v>
      </c>
      <c r="J249" s="116">
        <v>0</v>
      </c>
      <c r="K249" s="116">
        <v>0</v>
      </c>
      <c r="L249" s="117">
        <f t="shared" si="129"/>
        <v>0</v>
      </c>
      <c r="M249" s="116">
        <f t="shared" si="130"/>
        <v>0</v>
      </c>
      <c r="N249" s="116">
        <f t="shared" si="131"/>
        <v>0</v>
      </c>
      <c r="O249" s="118">
        <f t="shared" si="126"/>
        <v>0</v>
      </c>
      <c r="Q249" s="67">
        <v>19.7</v>
      </c>
    </row>
    <row r="250" spans="1:17" ht="39" hidden="1" customHeight="1" x14ac:dyDescent="0.2">
      <c r="A250" s="40" t="s">
        <v>525</v>
      </c>
      <c r="B250" s="40" t="s">
        <v>526</v>
      </c>
      <c r="C250" s="40" t="s">
        <v>834</v>
      </c>
      <c r="D250" s="42" t="s">
        <v>527</v>
      </c>
      <c r="E250" s="43" t="s">
        <v>6</v>
      </c>
      <c r="F250" s="45">
        <v>6</v>
      </c>
      <c r="G250" s="44">
        <f t="shared" si="127"/>
        <v>13.977910999999999</v>
      </c>
      <c r="H250" s="44">
        <f t="shared" si="115"/>
        <v>17.28</v>
      </c>
      <c r="I250" s="122">
        <f t="shared" si="128"/>
        <v>103.68</v>
      </c>
      <c r="J250" s="116">
        <v>0</v>
      </c>
      <c r="K250" s="116">
        <v>0</v>
      </c>
      <c r="L250" s="117">
        <f t="shared" si="129"/>
        <v>0</v>
      </c>
      <c r="M250" s="116">
        <f t="shared" si="130"/>
        <v>0</v>
      </c>
      <c r="N250" s="116">
        <f t="shared" si="131"/>
        <v>0</v>
      </c>
      <c r="O250" s="118">
        <f t="shared" si="126"/>
        <v>0</v>
      </c>
      <c r="Q250" s="67">
        <v>17.09</v>
      </c>
    </row>
    <row r="251" spans="1:17" ht="26.1" hidden="1" customHeight="1" x14ac:dyDescent="0.2">
      <c r="A251" s="40" t="s">
        <v>528</v>
      </c>
      <c r="B251" s="40" t="s">
        <v>529</v>
      </c>
      <c r="C251" s="40" t="s">
        <v>834</v>
      </c>
      <c r="D251" s="42" t="s">
        <v>530</v>
      </c>
      <c r="E251" s="43" t="s">
        <v>6</v>
      </c>
      <c r="F251" s="45">
        <v>1</v>
      </c>
      <c r="G251" s="44">
        <f t="shared" si="127"/>
        <v>223.72018699999995</v>
      </c>
      <c r="H251" s="44">
        <f t="shared" si="115"/>
        <v>276.58999999999997</v>
      </c>
      <c r="I251" s="122">
        <f t="shared" si="128"/>
        <v>276.58999999999997</v>
      </c>
      <c r="J251" s="116">
        <v>0</v>
      </c>
      <c r="K251" s="116">
        <v>0</v>
      </c>
      <c r="L251" s="117">
        <f t="shared" si="129"/>
        <v>0</v>
      </c>
      <c r="M251" s="116">
        <f t="shared" si="130"/>
        <v>0</v>
      </c>
      <c r="N251" s="116">
        <f t="shared" si="131"/>
        <v>0</v>
      </c>
      <c r="O251" s="118">
        <f t="shared" si="126"/>
        <v>0</v>
      </c>
      <c r="Q251" s="67">
        <v>273.52999999999997</v>
      </c>
    </row>
    <row r="252" spans="1:17" ht="51.95" hidden="1" customHeight="1" x14ac:dyDescent="0.2">
      <c r="A252" s="40" t="s">
        <v>531</v>
      </c>
      <c r="B252" s="40" t="s">
        <v>532</v>
      </c>
      <c r="C252" s="40" t="s">
        <v>834</v>
      </c>
      <c r="D252" s="42" t="s">
        <v>533</v>
      </c>
      <c r="E252" s="43" t="s">
        <v>6</v>
      </c>
      <c r="F252" s="45">
        <v>25</v>
      </c>
      <c r="G252" s="44">
        <f t="shared" si="127"/>
        <v>18.500897999999999</v>
      </c>
      <c r="H252" s="44">
        <f t="shared" si="115"/>
        <v>22.87</v>
      </c>
      <c r="I252" s="122">
        <f t="shared" si="128"/>
        <v>571.75</v>
      </c>
      <c r="J252" s="116">
        <v>0</v>
      </c>
      <c r="K252" s="116">
        <v>0</v>
      </c>
      <c r="L252" s="117">
        <f t="shared" si="129"/>
        <v>0</v>
      </c>
      <c r="M252" s="116">
        <f t="shared" si="130"/>
        <v>0</v>
      </c>
      <c r="N252" s="116">
        <f t="shared" si="131"/>
        <v>0</v>
      </c>
      <c r="O252" s="118">
        <f t="shared" si="126"/>
        <v>0</v>
      </c>
      <c r="Q252" s="67">
        <v>22.62</v>
      </c>
    </row>
    <row r="253" spans="1:17" ht="51.95" hidden="1" customHeight="1" x14ac:dyDescent="0.2">
      <c r="A253" s="40" t="s">
        <v>534</v>
      </c>
      <c r="B253" s="40" t="s">
        <v>535</v>
      </c>
      <c r="C253" s="40" t="s">
        <v>834</v>
      </c>
      <c r="D253" s="42" t="s">
        <v>536</v>
      </c>
      <c r="E253" s="43" t="s">
        <v>6</v>
      </c>
      <c r="F253" s="45">
        <v>3</v>
      </c>
      <c r="G253" s="44">
        <f t="shared" si="127"/>
        <v>10.730847999999998</v>
      </c>
      <c r="H253" s="44">
        <f t="shared" si="115"/>
        <v>13.27</v>
      </c>
      <c r="I253" s="122">
        <f t="shared" si="128"/>
        <v>39.81</v>
      </c>
      <c r="J253" s="116">
        <v>0</v>
      </c>
      <c r="K253" s="116">
        <v>0</v>
      </c>
      <c r="L253" s="117">
        <f t="shared" si="129"/>
        <v>0</v>
      </c>
      <c r="M253" s="116">
        <f t="shared" si="130"/>
        <v>0</v>
      </c>
      <c r="N253" s="116">
        <f t="shared" si="131"/>
        <v>0</v>
      </c>
      <c r="O253" s="118">
        <f t="shared" si="126"/>
        <v>0</v>
      </c>
      <c r="Q253" s="67">
        <v>13.12</v>
      </c>
    </row>
    <row r="254" spans="1:17" ht="51.95" hidden="1" customHeight="1" x14ac:dyDescent="0.2">
      <c r="A254" s="40" t="s">
        <v>537</v>
      </c>
      <c r="B254" s="40" t="s">
        <v>538</v>
      </c>
      <c r="C254" s="40" t="s">
        <v>834</v>
      </c>
      <c r="D254" s="42" t="s">
        <v>539</v>
      </c>
      <c r="E254" s="43" t="s">
        <v>6</v>
      </c>
      <c r="F254" s="45">
        <v>105</v>
      </c>
      <c r="G254" s="44">
        <f t="shared" si="127"/>
        <v>13.307232999999998</v>
      </c>
      <c r="H254" s="44">
        <f t="shared" si="115"/>
        <v>16.45</v>
      </c>
      <c r="I254" s="122">
        <f t="shared" si="128"/>
        <v>1727.25</v>
      </c>
      <c r="J254" s="116">
        <v>0</v>
      </c>
      <c r="K254" s="116">
        <v>0</v>
      </c>
      <c r="L254" s="117">
        <f t="shared" si="129"/>
        <v>0</v>
      </c>
      <c r="M254" s="116">
        <f t="shared" si="130"/>
        <v>0</v>
      </c>
      <c r="N254" s="116">
        <f t="shared" si="131"/>
        <v>0</v>
      </c>
      <c r="O254" s="118">
        <f t="shared" si="126"/>
        <v>0</v>
      </c>
      <c r="Q254" s="67">
        <v>16.27</v>
      </c>
    </row>
    <row r="255" spans="1:17" ht="51.95" hidden="1" customHeight="1" x14ac:dyDescent="0.2">
      <c r="A255" s="40" t="s">
        <v>540</v>
      </c>
      <c r="B255" s="40" t="s">
        <v>541</v>
      </c>
      <c r="C255" s="40" t="s">
        <v>834</v>
      </c>
      <c r="D255" s="42" t="s">
        <v>542</v>
      </c>
      <c r="E255" s="43" t="s">
        <v>6</v>
      </c>
      <c r="F255" s="45">
        <v>12</v>
      </c>
      <c r="G255" s="44">
        <f t="shared" si="127"/>
        <v>39.406421999999999</v>
      </c>
      <c r="H255" s="44">
        <f t="shared" si="115"/>
        <v>48.72</v>
      </c>
      <c r="I255" s="122">
        <f t="shared" si="128"/>
        <v>584.64</v>
      </c>
      <c r="J255" s="116">
        <v>0</v>
      </c>
      <c r="K255" s="116">
        <v>0</v>
      </c>
      <c r="L255" s="117">
        <f t="shared" si="129"/>
        <v>0</v>
      </c>
      <c r="M255" s="116">
        <f t="shared" si="130"/>
        <v>0</v>
      </c>
      <c r="N255" s="116">
        <f t="shared" si="131"/>
        <v>0</v>
      </c>
      <c r="O255" s="118">
        <f t="shared" si="126"/>
        <v>0</v>
      </c>
      <c r="Q255" s="67">
        <v>48.18</v>
      </c>
    </row>
    <row r="256" spans="1:17" ht="51.95" hidden="1" customHeight="1" x14ac:dyDescent="0.2">
      <c r="A256" s="40" t="s">
        <v>543</v>
      </c>
      <c r="B256" s="40" t="s">
        <v>544</v>
      </c>
      <c r="C256" s="40" t="s">
        <v>834</v>
      </c>
      <c r="D256" s="42" t="s">
        <v>545</v>
      </c>
      <c r="E256" s="43" t="s">
        <v>6</v>
      </c>
      <c r="F256" s="45">
        <v>20</v>
      </c>
      <c r="G256" s="44">
        <f t="shared" si="127"/>
        <v>21.862466999999999</v>
      </c>
      <c r="H256" s="44">
        <f t="shared" si="115"/>
        <v>27.03</v>
      </c>
      <c r="I256" s="122">
        <f t="shared" si="128"/>
        <v>540.6</v>
      </c>
      <c r="J256" s="116">
        <v>0</v>
      </c>
      <c r="K256" s="116">
        <v>0</v>
      </c>
      <c r="L256" s="117">
        <f t="shared" si="129"/>
        <v>0</v>
      </c>
      <c r="M256" s="116">
        <f t="shared" si="130"/>
        <v>0</v>
      </c>
      <c r="N256" s="116">
        <f t="shared" si="131"/>
        <v>0</v>
      </c>
      <c r="O256" s="118">
        <f t="shared" si="126"/>
        <v>0</v>
      </c>
      <c r="Q256" s="67">
        <v>26.73</v>
      </c>
    </row>
    <row r="257" spans="1:17" ht="51.95" hidden="1" customHeight="1" x14ac:dyDescent="0.2">
      <c r="A257" s="40" t="s">
        <v>546</v>
      </c>
      <c r="B257" s="40" t="s">
        <v>547</v>
      </c>
      <c r="C257" s="40" t="s">
        <v>834</v>
      </c>
      <c r="D257" s="42" t="s">
        <v>548</v>
      </c>
      <c r="E257" s="43" t="s">
        <v>6</v>
      </c>
      <c r="F257" s="45">
        <v>5</v>
      </c>
      <c r="G257" s="44">
        <f t="shared" si="127"/>
        <v>15.842722999999999</v>
      </c>
      <c r="H257" s="44">
        <f t="shared" si="115"/>
        <v>19.59</v>
      </c>
      <c r="I257" s="122">
        <f t="shared" si="128"/>
        <v>97.95</v>
      </c>
      <c r="J257" s="116">
        <v>0</v>
      </c>
      <c r="K257" s="116">
        <v>0</v>
      </c>
      <c r="L257" s="117">
        <f t="shared" si="129"/>
        <v>0</v>
      </c>
      <c r="M257" s="116">
        <f t="shared" si="130"/>
        <v>0</v>
      </c>
      <c r="N257" s="116">
        <f t="shared" si="131"/>
        <v>0</v>
      </c>
      <c r="O257" s="118">
        <f t="shared" si="126"/>
        <v>0</v>
      </c>
      <c r="Q257" s="67">
        <v>19.37</v>
      </c>
    </row>
    <row r="258" spans="1:17" ht="51.95" hidden="1" customHeight="1" x14ac:dyDescent="0.2">
      <c r="A258" s="40" t="s">
        <v>549</v>
      </c>
      <c r="B258" s="40" t="s">
        <v>550</v>
      </c>
      <c r="C258" s="40" t="s">
        <v>834</v>
      </c>
      <c r="D258" s="42" t="s">
        <v>551</v>
      </c>
      <c r="E258" s="43" t="s">
        <v>6</v>
      </c>
      <c r="F258" s="45">
        <v>35</v>
      </c>
      <c r="G258" s="44">
        <f t="shared" si="127"/>
        <v>7.5655749999999999</v>
      </c>
      <c r="H258" s="44">
        <f t="shared" si="115"/>
        <v>9.35</v>
      </c>
      <c r="I258" s="122">
        <f t="shared" si="128"/>
        <v>327.25</v>
      </c>
      <c r="J258" s="116">
        <v>0</v>
      </c>
      <c r="K258" s="116">
        <v>0</v>
      </c>
      <c r="L258" s="117">
        <f t="shared" si="129"/>
        <v>0</v>
      </c>
      <c r="M258" s="116">
        <f t="shared" si="130"/>
        <v>0</v>
      </c>
      <c r="N258" s="116">
        <f t="shared" si="131"/>
        <v>0</v>
      </c>
      <c r="O258" s="118">
        <f t="shared" si="126"/>
        <v>0</v>
      </c>
      <c r="Q258" s="67">
        <v>9.25</v>
      </c>
    </row>
    <row r="259" spans="1:17" ht="51.95" hidden="1" customHeight="1" x14ac:dyDescent="0.2">
      <c r="A259" s="40" t="s">
        <v>552</v>
      </c>
      <c r="B259" s="40" t="s">
        <v>553</v>
      </c>
      <c r="C259" s="40" t="s">
        <v>834</v>
      </c>
      <c r="D259" s="42" t="s">
        <v>554</v>
      </c>
      <c r="E259" s="43" t="s">
        <v>6</v>
      </c>
      <c r="F259" s="45">
        <v>30</v>
      </c>
      <c r="G259" s="44">
        <f t="shared" si="127"/>
        <v>7.3938159999999993</v>
      </c>
      <c r="H259" s="44">
        <f t="shared" si="115"/>
        <v>9.14</v>
      </c>
      <c r="I259" s="122">
        <f t="shared" si="128"/>
        <v>274.2</v>
      </c>
      <c r="J259" s="116">
        <v>0</v>
      </c>
      <c r="K259" s="116">
        <v>0</v>
      </c>
      <c r="L259" s="117">
        <f t="shared" si="129"/>
        <v>0</v>
      </c>
      <c r="M259" s="116">
        <f t="shared" si="130"/>
        <v>0</v>
      </c>
      <c r="N259" s="116">
        <f t="shared" si="131"/>
        <v>0</v>
      </c>
      <c r="O259" s="118">
        <f t="shared" si="126"/>
        <v>0</v>
      </c>
      <c r="Q259" s="67">
        <v>9.0399999999999991</v>
      </c>
    </row>
    <row r="260" spans="1:17" ht="51.95" hidden="1" customHeight="1" x14ac:dyDescent="0.2">
      <c r="A260" s="40" t="s">
        <v>555</v>
      </c>
      <c r="B260" s="40" t="s">
        <v>556</v>
      </c>
      <c r="C260" s="40" t="s">
        <v>834</v>
      </c>
      <c r="D260" s="42" t="s">
        <v>557</v>
      </c>
      <c r="E260" s="43" t="s">
        <v>6</v>
      </c>
      <c r="F260" s="45">
        <v>8</v>
      </c>
      <c r="G260" s="44">
        <f t="shared" si="127"/>
        <v>22.524965999999999</v>
      </c>
      <c r="H260" s="44">
        <f t="shared" si="115"/>
        <v>27.85</v>
      </c>
      <c r="I260" s="122">
        <f t="shared" si="128"/>
        <v>222.8</v>
      </c>
      <c r="J260" s="116">
        <v>0</v>
      </c>
      <c r="K260" s="116">
        <v>0</v>
      </c>
      <c r="L260" s="117">
        <f t="shared" si="129"/>
        <v>0</v>
      </c>
      <c r="M260" s="116">
        <f t="shared" si="130"/>
        <v>0</v>
      </c>
      <c r="N260" s="116">
        <f t="shared" si="131"/>
        <v>0</v>
      </c>
      <c r="O260" s="118">
        <f t="shared" si="126"/>
        <v>0</v>
      </c>
      <c r="Q260" s="67">
        <v>27.54</v>
      </c>
    </row>
    <row r="261" spans="1:17" ht="51.95" hidden="1" customHeight="1" x14ac:dyDescent="0.2">
      <c r="A261" s="40" t="s">
        <v>558</v>
      </c>
      <c r="B261" s="40" t="s">
        <v>559</v>
      </c>
      <c r="C261" s="40" t="s">
        <v>834</v>
      </c>
      <c r="D261" s="42" t="s">
        <v>560</v>
      </c>
      <c r="E261" s="43" t="s">
        <v>6</v>
      </c>
      <c r="F261" s="45">
        <v>19</v>
      </c>
      <c r="G261" s="44">
        <f t="shared" si="127"/>
        <v>8.1462839999999996</v>
      </c>
      <c r="H261" s="44">
        <f t="shared" si="115"/>
        <v>10.07</v>
      </c>
      <c r="I261" s="122">
        <f t="shared" si="128"/>
        <v>191.33</v>
      </c>
      <c r="J261" s="116">
        <v>0</v>
      </c>
      <c r="K261" s="116">
        <v>0</v>
      </c>
      <c r="L261" s="117">
        <f t="shared" si="129"/>
        <v>0</v>
      </c>
      <c r="M261" s="116">
        <f t="shared" si="130"/>
        <v>0</v>
      </c>
      <c r="N261" s="116">
        <f t="shared" si="131"/>
        <v>0</v>
      </c>
      <c r="O261" s="118">
        <f t="shared" si="126"/>
        <v>0</v>
      </c>
      <c r="Q261" s="67">
        <v>9.9600000000000009</v>
      </c>
    </row>
    <row r="262" spans="1:17" ht="51.95" hidden="1" customHeight="1" x14ac:dyDescent="0.2">
      <c r="A262" s="40" t="s">
        <v>561</v>
      </c>
      <c r="B262" s="40" t="s">
        <v>562</v>
      </c>
      <c r="C262" s="40" t="s">
        <v>834</v>
      </c>
      <c r="D262" s="42" t="s">
        <v>563</v>
      </c>
      <c r="E262" s="43" t="s">
        <v>6</v>
      </c>
      <c r="F262" s="45">
        <v>20</v>
      </c>
      <c r="G262" s="44">
        <f t="shared" si="127"/>
        <v>7.5737539999999992</v>
      </c>
      <c r="H262" s="44">
        <f t="shared" si="115"/>
        <v>9.36</v>
      </c>
      <c r="I262" s="122">
        <f t="shared" si="128"/>
        <v>187.2</v>
      </c>
      <c r="J262" s="116">
        <v>0</v>
      </c>
      <c r="K262" s="116">
        <v>0</v>
      </c>
      <c r="L262" s="117">
        <f t="shared" si="129"/>
        <v>0</v>
      </c>
      <c r="M262" s="116">
        <f t="shared" si="130"/>
        <v>0</v>
      </c>
      <c r="N262" s="116">
        <f t="shared" si="131"/>
        <v>0</v>
      </c>
      <c r="O262" s="118">
        <f t="shared" si="126"/>
        <v>0</v>
      </c>
      <c r="Q262" s="67">
        <v>9.26</v>
      </c>
    </row>
    <row r="263" spans="1:17" ht="65.099999999999994" hidden="1" customHeight="1" x14ac:dyDescent="0.2">
      <c r="A263" s="40" t="s">
        <v>564</v>
      </c>
      <c r="B263" s="40" t="s">
        <v>565</v>
      </c>
      <c r="C263" s="40" t="s">
        <v>834</v>
      </c>
      <c r="D263" s="42" t="s">
        <v>566</v>
      </c>
      <c r="E263" s="43" t="s">
        <v>6</v>
      </c>
      <c r="F263" s="45">
        <v>1</v>
      </c>
      <c r="G263" s="44">
        <f t="shared" si="127"/>
        <v>795.45682399999987</v>
      </c>
      <c r="H263" s="44">
        <f t="shared" si="115"/>
        <v>983.42</v>
      </c>
      <c r="I263" s="122">
        <f t="shared" si="128"/>
        <v>983.42</v>
      </c>
      <c r="J263" s="116">
        <v>0</v>
      </c>
      <c r="K263" s="116">
        <v>0</v>
      </c>
      <c r="L263" s="117">
        <f t="shared" si="129"/>
        <v>0</v>
      </c>
      <c r="M263" s="116">
        <f t="shared" si="130"/>
        <v>0</v>
      </c>
      <c r="N263" s="116">
        <f t="shared" si="131"/>
        <v>0</v>
      </c>
      <c r="O263" s="118">
        <f t="shared" si="126"/>
        <v>0</v>
      </c>
      <c r="Q263" s="67">
        <v>972.56</v>
      </c>
    </row>
    <row r="264" spans="1:17" ht="39" hidden="1" customHeight="1" x14ac:dyDescent="0.2">
      <c r="A264" s="40" t="s">
        <v>567</v>
      </c>
      <c r="B264" s="40" t="s">
        <v>568</v>
      </c>
      <c r="C264" s="40" t="s">
        <v>834</v>
      </c>
      <c r="D264" s="42" t="s">
        <v>569</v>
      </c>
      <c r="E264" s="43" t="s">
        <v>6</v>
      </c>
      <c r="F264" s="45">
        <v>6</v>
      </c>
      <c r="G264" s="44">
        <f t="shared" si="127"/>
        <v>428.42419899999993</v>
      </c>
      <c r="H264" s="44">
        <f t="shared" si="115"/>
        <v>529.66</v>
      </c>
      <c r="I264" s="122">
        <f t="shared" si="128"/>
        <v>3177.96</v>
      </c>
      <c r="J264" s="116">
        <v>0</v>
      </c>
      <c r="K264" s="116">
        <v>0</v>
      </c>
      <c r="L264" s="117">
        <f t="shared" si="129"/>
        <v>0</v>
      </c>
      <c r="M264" s="116">
        <f t="shared" si="130"/>
        <v>0</v>
      </c>
      <c r="N264" s="116">
        <f t="shared" si="131"/>
        <v>0</v>
      </c>
      <c r="O264" s="118">
        <f t="shared" si="126"/>
        <v>0</v>
      </c>
      <c r="Q264" s="67">
        <v>523.80999999999995</v>
      </c>
    </row>
    <row r="265" spans="1:17" ht="24" customHeight="1" x14ac:dyDescent="0.2">
      <c r="A265" s="91" t="s">
        <v>570</v>
      </c>
      <c r="B265" s="92"/>
      <c r="C265" s="91"/>
      <c r="D265" s="92" t="s">
        <v>571</v>
      </c>
      <c r="E265" s="93"/>
      <c r="F265" s="94"/>
      <c r="G265" s="141"/>
      <c r="H265" s="95">
        <f>I265</f>
        <v>48711.880000000005</v>
      </c>
      <c r="I265" s="123">
        <f>SUM(I266:I284)</f>
        <v>48711.880000000005</v>
      </c>
      <c r="J265" s="136"/>
      <c r="K265" s="137"/>
      <c r="L265" s="138"/>
      <c r="M265" s="139">
        <f>SUM(M266:M284)</f>
        <v>6732.74</v>
      </c>
      <c r="N265" s="139">
        <f>SUM(N266:N284)</f>
        <v>30289.642677</v>
      </c>
      <c r="O265" s="140">
        <f t="shared" si="126"/>
        <v>37022.382677000001</v>
      </c>
      <c r="Q265" s="68" t="s">
        <v>3</v>
      </c>
    </row>
    <row r="266" spans="1:17" ht="39" customHeight="1" x14ac:dyDescent="0.2">
      <c r="A266" s="40" t="s">
        <v>572</v>
      </c>
      <c r="B266" s="40" t="s">
        <v>573</v>
      </c>
      <c r="C266" s="40" t="s">
        <v>834</v>
      </c>
      <c r="D266" s="42" t="s">
        <v>574</v>
      </c>
      <c r="E266" s="43" t="s">
        <v>6</v>
      </c>
      <c r="F266" s="45">
        <v>8</v>
      </c>
      <c r="G266" s="44">
        <f t="shared" ref="G266:G283" si="132">Q266*$S$3</f>
        <v>596.86252500000001</v>
      </c>
      <c r="H266" s="44">
        <f t="shared" si="115"/>
        <v>737.9</v>
      </c>
      <c r="I266" s="122">
        <f t="shared" ref="I266:I284" si="133">ROUND(F266*H266,2)</f>
        <v>5903.2</v>
      </c>
      <c r="J266" s="116">
        <v>5</v>
      </c>
      <c r="K266" s="116">
        <v>0</v>
      </c>
      <c r="L266" s="117">
        <f t="shared" ref="L266:L275" si="134">J266+K266</f>
        <v>5</v>
      </c>
      <c r="M266" s="116">
        <f t="shared" ref="M266:M284" si="135">J266*H266</f>
        <v>3689.5</v>
      </c>
      <c r="N266" s="116">
        <f t="shared" ref="N266:N283" si="136">K266*H266</f>
        <v>0</v>
      </c>
      <c r="O266" s="118">
        <f t="shared" si="126"/>
        <v>3689.5</v>
      </c>
      <c r="Q266" s="67">
        <v>729.75</v>
      </c>
    </row>
    <row r="267" spans="1:17" ht="39" hidden="1" customHeight="1" x14ac:dyDescent="0.2">
      <c r="A267" s="40" t="s">
        <v>575</v>
      </c>
      <c r="B267" s="40" t="s">
        <v>576</v>
      </c>
      <c r="C267" s="40" t="s">
        <v>834</v>
      </c>
      <c r="D267" s="42" t="s">
        <v>577</v>
      </c>
      <c r="E267" s="43" t="s">
        <v>26</v>
      </c>
      <c r="F267" s="45">
        <v>12</v>
      </c>
      <c r="G267" s="44">
        <f t="shared" si="132"/>
        <v>43.823081999999999</v>
      </c>
      <c r="H267" s="44">
        <f t="shared" si="115"/>
        <v>54.18</v>
      </c>
      <c r="I267" s="122">
        <f t="shared" si="133"/>
        <v>650.16</v>
      </c>
      <c r="J267" s="116"/>
      <c r="K267" s="116">
        <v>0</v>
      </c>
      <c r="L267" s="117">
        <f t="shared" si="134"/>
        <v>0</v>
      </c>
      <c r="M267" s="116">
        <f t="shared" si="135"/>
        <v>0</v>
      </c>
      <c r="N267" s="116">
        <f t="shared" si="136"/>
        <v>0</v>
      </c>
      <c r="O267" s="118">
        <f t="shared" si="126"/>
        <v>0</v>
      </c>
      <c r="Q267" s="67">
        <v>53.58</v>
      </c>
    </row>
    <row r="268" spans="1:17" ht="39" customHeight="1" x14ac:dyDescent="0.2">
      <c r="A268" s="40" t="s">
        <v>578</v>
      </c>
      <c r="B268" s="40" t="s">
        <v>514</v>
      </c>
      <c r="C268" s="40" t="s">
        <v>834</v>
      </c>
      <c r="D268" s="42" t="s">
        <v>515</v>
      </c>
      <c r="E268" s="43" t="s">
        <v>26</v>
      </c>
      <c r="F268" s="45">
        <v>80</v>
      </c>
      <c r="G268" s="44">
        <f t="shared" si="132"/>
        <v>28.659215999999997</v>
      </c>
      <c r="H268" s="44">
        <f t="shared" si="115"/>
        <v>35.43</v>
      </c>
      <c r="I268" s="122">
        <f t="shared" si="133"/>
        <v>2834.4</v>
      </c>
      <c r="J268" s="116">
        <v>72</v>
      </c>
      <c r="K268" s="116">
        <v>0</v>
      </c>
      <c r="L268" s="117">
        <f t="shared" si="134"/>
        <v>72</v>
      </c>
      <c r="M268" s="116">
        <f t="shared" si="135"/>
        <v>2550.96</v>
      </c>
      <c r="N268" s="116">
        <f t="shared" si="136"/>
        <v>0</v>
      </c>
      <c r="O268" s="118">
        <f t="shared" si="126"/>
        <v>2550.96</v>
      </c>
      <c r="Q268" s="67">
        <v>35.04</v>
      </c>
    </row>
    <row r="269" spans="1:17" ht="39" customHeight="1" x14ac:dyDescent="0.2">
      <c r="A269" s="40" t="s">
        <v>579</v>
      </c>
      <c r="B269" s="40" t="s">
        <v>517</v>
      </c>
      <c r="C269" s="40" t="s">
        <v>834</v>
      </c>
      <c r="D269" s="42" t="s">
        <v>518</v>
      </c>
      <c r="E269" s="43" t="s">
        <v>26</v>
      </c>
      <c r="F269" s="45">
        <v>26</v>
      </c>
      <c r="G269" s="44">
        <f t="shared" si="132"/>
        <v>25.673880999999998</v>
      </c>
      <c r="H269" s="44">
        <f t="shared" si="115"/>
        <v>31.74</v>
      </c>
      <c r="I269" s="122">
        <f t="shared" si="133"/>
        <v>825.24</v>
      </c>
      <c r="J269" s="116">
        <v>12</v>
      </c>
      <c r="K269" s="116">
        <v>0</v>
      </c>
      <c r="L269" s="117">
        <f t="shared" si="134"/>
        <v>12</v>
      </c>
      <c r="M269" s="116">
        <f t="shared" si="135"/>
        <v>380.88</v>
      </c>
      <c r="N269" s="116">
        <f t="shared" si="136"/>
        <v>0</v>
      </c>
      <c r="O269" s="118">
        <f t="shared" si="126"/>
        <v>380.88</v>
      </c>
      <c r="Q269" s="67">
        <v>31.39</v>
      </c>
    </row>
    <row r="270" spans="1:17" ht="39" hidden="1" customHeight="1" x14ac:dyDescent="0.2">
      <c r="A270" s="40" t="s">
        <v>580</v>
      </c>
      <c r="B270" s="40" t="s">
        <v>520</v>
      </c>
      <c r="C270" s="40" t="s">
        <v>834</v>
      </c>
      <c r="D270" s="42" t="s">
        <v>521</v>
      </c>
      <c r="E270" s="43" t="s">
        <v>26</v>
      </c>
      <c r="F270" s="45">
        <v>21.13</v>
      </c>
      <c r="G270" s="44">
        <f t="shared" si="132"/>
        <v>20.570184999999999</v>
      </c>
      <c r="H270" s="44">
        <f t="shared" ref="H270:H283" si="137">ROUND(G270*1.2363,2)</f>
        <v>25.43</v>
      </c>
      <c r="I270" s="122">
        <f t="shared" si="133"/>
        <v>537.34</v>
      </c>
      <c r="J270" s="116">
        <v>0</v>
      </c>
      <c r="K270" s="116">
        <v>0</v>
      </c>
      <c r="L270" s="117">
        <f t="shared" si="134"/>
        <v>0</v>
      </c>
      <c r="M270" s="116">
        <f t="shared" si="135"/>
        <v>0</v>
      </c>
      <c r="N270" s="116">
        <f t="shared" si="136"/>
        <v>0</v>
      </c>
      <c r="O270" s="118">
        <f t="shared" si="126"/>
        <v>0</v>
      </c>
      <c r="Q270" s="67">
        <v>25.15</v>
      </c>
    </row>
    <row r="271" spans="1:17" ht="51.95" hidden="1" customHeight="1" x14ac:dyDescent="0.2">
      <c r="A271" s="40" t="s">
        <v>581</v>
      </c>
      <c r="B271" s="40" t="s">
        <v>582</v>
      </c>
      <c r="C271" s="40" t="s">
        <v>834</v>
      </c>
      <c r="D271" s="42" t="s">
        <v>583</v>
      </c>
      <c r="E271" s="43" t="s">
        <v>6</v>
      </c>
      <c r="F271" s="45">
        <v>2</v>
      </c>
      <c r="G271" s="44">
        <f t="shared" si="132"/>
        <v>29.804275999999998</v>
      </c>
      <c r="H271" s="44">
        <f t="shared" si="137"/>
        <v>36.85</v>
      </c>
      <c r="I271" s="122">
        <f t="shared" si="133"/>
        <v>73.7</v>
      </c>
      <c r="J271" s="116">
        <v>0</v>
      </c>
      <c r="K271" s="116">
        <v>0</v>
      </c>
      <c r="L271" s="117">
        <f t="shared" si="134"/>
        <v>0</v>
      </c>
      <c r="M271" s="116">
        <f t="shared" si="135"/>
        <v>0</v>
      </c>
      <c r="N271" s="116">
        <f t="shared" si="136"/>
        <v>0</v>
      </c>
      <c r="O271" s="118">
        <f t="shared" si="126"/>
        <v>0</v>
      </c>
      <c r="Q271" s="67">
        <v>36.44</v>
      </c>
    </row>
    <row r="272" spans="1:17" ht="51.95" hidden="1" customHeight="1" x14ac:dyDescent="0.2">
      <c r="A272" s="40" t="s">
        <v>584</v>
      </c>
      <c r="B272" s="40" t="s">
        <v>585</v>
      </c>
      <c r="C272" s="40" t="s">
        <v>834</v>
      </c>
      <c r="D272" s="42" t="s">
        <v>586</v>
      </c>
      <c r="E272" s="43" t="s">
        <v>6</v>
      </c>
      <c r="F272" s="45">
        <v>3</v>
      </c>
      <c r="G272" s="44">
        <f t="shared" si="132"/>
        <v>22.803051999999997</v>
      </c>
      <c r="H272" s="44">
        <f t="shared" si="137"/>
        <v>28.19</v>
      </c>
      <c r="I272" s="122">
        <f t="shared" si="133"/>
        <v>84.57</v>
      </c>
      <c r="J272" s="116">
        <v>0</v>
      </c>
      <c r="K272" s="116">
        <v>0</v>
      </c>
      <c r="L272" s="117">
        <f t="shared" si="134"/>
        <v>0</v>
      </c>
      <c r="M272" s="116">
        <f t="shared" si="135"/>
        <v>0</v>
      </c>
      <c r="N272" s="116">
        <f t="shared" si="136"/>
        <v>0</v>
      </c>
      <c r="O272" s="118">
        <f t="shared" si="126"/>
        <v>0</v>
      </c>
      <c r="Q272" s="67">
        <v>27.88</v>
      </c>
    </row>
    <row r="273" spans="1:17" ht="39" hidden="1" customHeight="1" x14ac:dyDescent="0.2">
      <c r="A273" s="40" t="s">
        <v>587</v>
      </c>
      <c r="B273" s="40" t="s">
        <v>588</v>
      </c>
      <c r="C273" s="40" t="s">
        <v>834</v>
      </c>
      <c r="D273" s="42" t="s">
        <v>589</v>
      </c>
      <c r="E273" s="43" t="s">
        <v>6</v>
      </c>
      <c r="F273" s="45">
        <v>44</v>
      </c>
      <c r="G273" s="44">
        <f t="shared" si="132"/>
        <v>53.310722000000005</v>
      </c>
      <c r="H273" s="44">
        <f t="shared" si="137"/>
        <v>65.91</v>
      </c>
      <c r="I273" s="122">
        <f t="shared" si="133"/>
        <v>2900.04</v>
      </c>
      <c r="J273" s="116">
        <v>0</v>
      </c>
      <c r="K273" s="116">
        <v>0</v>
      </c>
      <c r="L273" s="117">
        <f t="shared" si="134"/>
        <v>0</v>
      </c>
      <c r="M273" s="116">
        <f t="shared" si="135"/>
        <v>0</v>
      </c>
      <c r="N273" s="116">
        <f t="shared" si="136"/>
        <v>0</v>
      </c>
      <c r="O273" s="118">
        <f t="shared" si="126"/>
        <v>0</v>
      </c>
      <c r="Q273" s="67">
        <v>65.180000000000007</v>
      </c>
    </row>
    <row r="274" spans="1:17" ht="51.95" customHeight="1" x14ac:dyDescent="0.2">
      <c r="A274" s="40" t="s">
        <v>590</v>
      </c>
      <c r="B274" s="40" t="s">
        <v>538</v>
      </c>
      <c r="C274" s="40" t="s">
        <v>834</v>
      </c>
      <c r="D274" s="42" t="s">
        <v>539</v>
      </c>
      <c r="E274" s="43" t="s">
        <v>6</v>
      </c>
      <c r="F274" s="45">
        <v>94</v>
      </c>
      <c r="G274" s="44">
        <f t="shared" si="132"/>
        <v>13.307232999999998</v>
      </c>
      <c r="H274" s="44">
        <f t="shared" si="137"/>
        <v>16.45</v>
      </c>
      <c r="I274" s="122">
        <f t="shared" si="133"/>
        <v>1546.3</v>
      </c>
      <c r="J274" s="116">
        <v>6</v>
      </c>
      <c r="K274" s="116">
        <v>0</v>
      </c>
      <c r="L274" s="117">
        <f t="shared" si="134"/>
        <v>6</v>
      </c>
      <c r="M274" s="116">
        <f t="shared" si="135"/>
        <v>98.699999999999989</v>
      </c>
      <c r="N274" s="116">
        <f t="shared" si="136"/>
        <v>0</v>
      </c>
      <c r="O274" s="118">
        <f t="shared" si="126"/>
        <v>98.699999999999989</v>
      </c>
      <c r="Q274" s="67">
        <v>16.27</v>
      </c>
    </row>
    <row r="275" spans="1:17" ht="51.95" customHeight="1" x14ac:dyDescent="0.2">
      <c r="A275" s="40" t="s">
        <v>591</v>
      </c>
      <c r="B275" s="40" t="s">
        <v>592</v>
      </c>
      <c r="C275" s="40" t="s">
        <v>834</v>
      </c>
      <c r="D275" s="42" t="s">
        <v>593</v>
      </c>
      <c r="E275" s="43" t="s">
        <v>6</v>
      </c>
      <c r="F275" s="45">
        <v>21</v>
      </c>
      <c r="G275" s="44">
        <f t="shared" si="132"/>
        <v>10.272824</v>
      </c>
      <c r="H275" s="44">
        <f t="shared" si="137"/>
        <v>12.7</v>
      </c>
      <c r="I275" s="122">
        <f t="shared" si="133"/>
        <v>266.7</v>
      </c>
      <c r="J275" s="116">
        <v>1</v>
      </c>
      <c r="K275" s="116">
        <v>0</v>
      </c>
      <c r="L275" s="117">
        <f t="shared" si="134"/>
        <v>1</v>
      </c>
      <c r="M275" s="116">
        <f t="shared" si="135"/>
        <v>12.7</v>
      </c>
      <c r="N275" s="116">
        <f t="shared" si="136"/>
        <v>0</v>
      </c>
      <c r="O275" s="118">
        <f t="shared" si="126"/>
        <v>12.7</v>
      </c>
      <c r="Q275" s="67">
        <v>12.56</v>
      </c>
    </row>
    <row r="276" spans="1:17" ht="51.95" hidden="1" customHeight="1" x14ac:dyDescent="0.2">
      <c r="A276" s="40" t="s">
        <v>594</v>
      </c>
      <c r="B276" s="40" t="s">
        <v>595</v>
      </c>
      <c r="C276" s="40" t="s">
        <v>834</v>
      </c>
      <c r="D276" s="42" t="s">
        <v>596</v>
      </c>
      <c r="E276" s="43" t="s">
        <v>6</v>
      </c>
      <c r="F276" s="45">
        <v>4</v>
      </c>
      <c r="G276" s="44">
        <f t="shared" si="132"/>
        <v>4.2449010000000005</v>
      </c>
      <c r="H276" s="44">
        <f t="shared" si="137"/>
        <v>5.25</v>
      </c>
      <c r="I276" s="122">
        <f t="shared" si="133"/>
        <v>21</v>
      </c>
      <c r="J276" s="116">
        <v>0</v>
      </c>
      <c r="K276" s="116">
        <v>0</v>
      </c>
      <c r="L276" s="117">
        <f t="shared" ref="L276:L283" si="138">J276+K276</f>
        <v>0</v>
      </c>
      <c r="M276" s="116">
        <f t="shared" si="135"/>
        <v>0</v>
      </c>
      <c r="N276" s="116">
        <f t="shared" si="136"/>
        <v>0</v>
      </c>
      <c r="O276" s="118">
        <f t="shared" si="126"/>
        <v>0</v>
      </c>
      <c r="Q276" s="67">
        <v>5.19</v>
      </c>
    </row>
    <row r="277" spans="1:17" ht="51.95" hidden="1" customHeight="1" x14ac:dyDescent="0.2">
      <c r="A277" s="40" t="s">
        <v>597</v>
      </c>
      <c r="B277" s="40" t="s">
        <v>541</v>
      </c>
      <c r="C277" s="40" t="s">
        <v>834</v>
      </c>
      <c r="D277" s="42" t="s">
        <v>542</v>
      </c>
      <c r="E277" s="43" t="s">
        <v>6</v>
      </c>
      <c r="F277" s="45">
        <v>2</v>
      </c>
      <c r="G277" s="44">
        <f t="shared" si="132"/>
        <v>39.406421999999999</v>
      </c>
      <c r="H277" s="44">
        <f t="shared" si="137"/>
        <v>48.72</v>
      </c>
      <c r="I277" s="122">
        <f t="shared" si="133"/>
        <v>97.44</v>
      </c>
      <c r="J277" s="116">
        <v>0</v>
      </c>
      <c r="K277" s="116">
        <v>0</v>
      </c>
      <c r="L277" s="117">
        <f t="shared" si="138"/>
        <v>0</v>
      </c>
      <c r="M277" s="116">
        <f t="shared" si="135"/>
        <v>0</v>
      </c>
      <c r="N277" s="116">
        <f t="shared" si="136"/>
        <v>0</v>
      </c>
      <c r="O277" s="118">
        <f t="shared" si="126"/>
        <v>0</v>
      </c>
      <c r="Q277" s="67">
        <v>48.18</v>
      </c>
    </row>
    <row r="278" spans="1:17" ht="51.95" hidden="1" customHeight="1" x14ac:dyDescent="0.2">
      <c r="A278" s="40" t="s">
        <v>598</v>
      </c>
      <c r="B278" s="40" t="s">
        <v>599</v>
      </c>
      <c r="C278" s="40" t="s">
        <v>834</v>
      </c>
      <c r="D278" s="42" t="s">
        <v>600</v>
      </c>
      <c r="E278" s="43" t="s">
        <v>6</v>
      </c>
      <c r="F278" s="45">
        <v>4</v>
      </c>
      <c r="G278" s="44">
        <f t="shared" si="132"/>
        <v>31.440075999999998</v>
      </c>
      <c r="H278" s="44">
        <f t="shared" si="137"/>
        <v>38.869999999999997</v>
      </c>
      <c r="I278" s="122">
        <f t="shared" si="133"/>
        <v>155.47999999999999</v>
      </c>
      <c r="J278" s="116">
        <v>0</v>
      </c>
      <c r="K278" s="116">
        <v>0</v>
      </c>
      <c r="L278" s="117">
        <f t="shared" si="138"/>
        <v>0</v>
      </c>
      <c r="M278" s="116">
        <f t="shared" si="135"/>
        <v>0</v>
      </c>
      <c r="N278" s="116">
        <f t="shared" si="136"/>
        <v>0</v>
      </c>
      <c r="O278" s="118">
        <f t="shared" si="126"/>
        <v>0</v>
      </c>
      <c r="Q278" s="67">
        <v>38.44</v>
      </c>
    </row>
    <row r="279" spans="1:17" ht="51.95" hidden="1" customHeight="1" x14ac:dyDescent="0.2">
      <c r="A279" s="40" t="s">
        <v>601</v>
      </c>
      <c r="B279" s="40" t="s">
        <v>544</v>
      </c>
      <c r="C279" s="40" t="s">
        <v>834</v>
      </c>
      <c r="D279" s="42" t="s">
        <v>545</v>
      </c>
      <c r="E279" s="43" t="s">
        <v>6</v>
      </c>
      <c r="F279" s="45">
        <v>56</v>
      </c>
      <c r="G279" s="44">
        <f t="shared" si="132"/>
        <v>21.862466999999999</v>
      </c>
      <c r="H279" s="44">
        <f t="shared" si="137"/>
        <v>27.03</v>
      </c>
      <c r="I279" s="122">
        <f t="shared" si="133"/>
        <v>1513.68</v>
      </c>
      <c r="J279" s="116">
        <v>0</v>
      </c>
      <c r="K279" s="116">
        <v>0</v>
      </c>
      <c r="L279" s="117">
        <f t="shared" si="138"/>
        <v>0</v>
      </c>
      <c r="M279" s="116">
        <f t="shared" si="135"/>
        <v>0</v>
      </c>
      <c r="N279" s="116">
        <f t="shared" si="136"/>
        <v>0</v>
      </c>
      <c r="O279" s="118">
        <f t="shared" si="126"/>
        <v>0</v>
      </c>
      <c r="Q279" s="67">
        <v>26.73</v>
      </c>
    </row>
    <row r="280" spans="1:17" ht="51.95" hidden="1" customHeight="1" x14ac:dyDescent="0.2">
      <c r="A280" s="40" t="s">
        <v>602</v>
      </c>
      <c r="B280" s="40" t="s">
        <v>547</v>
      </c>
      <c r="C280" s="40" t="s">
        <v>834</v>
      </c>
      <c r="D280" s="42" t="s">
        <v>548</v>
      </c>
      <c r="E280" s="43" t="s">
        <v>6</v>
      </c>
      <c r="F280" s="45">
        <v>2</v>
      </c>
      <c r="G280" s="44">
        <f t="shared" si="132"/>
        <v>15.842722999999999</v>
      </c>
      <c r="H280" s="44">
        <f t="shared" si="137"/>
        <v>19.59</v>
      </c>
      <c r="I280" s="122">
        <f t="shared" si="133"/>
        <v>39.18</v>
      </c>
      <c r="J280" s="116">
        <v>0</v>
      </c>
      <c r="K280" s="116">
        <v>0</v>
      </c>
      <c r="L280" s="117">
        <f t="shared" si="138"/>
        <v>0</v>
      </c>
      <c r="M280" s="116">
        <f t="shared" si="135"/>
        <v>0</v>
      </c>
      <c r="N280" s="116">
        <f t="shared" si="136"/>
        <v>0</v>
      </c>
      <c r="O280" s="118">
        <f t="shared" si="126"/>
        <v>0</v>
      </c>
      <c r="Q280" s="67">
        <v>19.37</v>
      </c>
    </row>
    <row r="281" spans="1:17" ht="51.95" hidden="1" customHeight="1" x14ac:dyDescent="0.2">
      <c r="A281" s="40" t="s">
        <v>603</v>
      </c>
      <c r="B281" s="40" t="s">
        <v>556</v>
      </c>
      <c r="C281" s="40" t="s">
        <v>834</v>
      </c>
      <c r="D281" s="42" t="s">
        <v>557</v>
      </c>
      <c r="E281" s="43" t="s">
        <v>6</v>
      </c>
      <c r="F281" s="45">
        <v>24</v>
      </c>
      <c r="G281" s="44">
        <f t="shared" si="132"/>
        <v>22.524965999999999</v>
      </c>
      <c r="H281" s="44">
        <f t="shared" si="137"/>
        <v>27.85</v>
      </c>
      <c r="I281" s="122">
        <f t="shared" si="133"/>
        <v>668.4</v>
      </c>
      <c r="J281" s="116">
        <v>0</v>
      </c>
      <c r="K281" s="116">
        <v>0</v>
      </c>
      <c r="L281" s="117">
        <f t="shared" si="138"/>
        <v>0</v>
      </c>
      <c r="M281" s="116">
        <f t="shared" si="135"/>
        <v>0</v>
      </c>
      <c r="N281" s="116">
        <f t="shared" si="136"/>
        <v>0</v>
      </c>
      <c r="O281" s="118">
        <f t="shared" si="126"/>
        <v>0</v>
      </c>
      <c r="Q281" s="67">
        <v>27.54</v>
      </c>
    </row>
    <row r="282" spans="1:17" ht="51.95" hidden="1" customHeight="1" x14ac:dyDescent="0.2">
      <c r="A282" s="40" t="s">
        <v>604</v>
      </c>
      <c r="B282" s="40" t="s">
        <v>605</v>
      </c>
      <c r="C282" s="40" t="s">
        <v>834</v>
      </c>
      <c r="D282" s="42" t="s">
        <v>606</v>
      </c>
      <c r="E282" s="43" t="s">
        <v>6</v>
      </c>
      <c r="F282" s="45">
        <v>9</v>
      </c>
      <c r="G282" s="44">
        <f t="shared" si="132"/>
        <v>16.611548999999997</v>
      </c>
      <c r="H282" s="44">
        <f t="shared" si="137"/>
        <v>20.54</v>
      </c>
      <c r="I282" s="122">
        <f t="shared" si="133"/>
        <v>184.86</v>
      </c>
      <c r="J282" s="116">
        <v>0</v>
      </c>
      <c r="K282" s="116">
        <v>0</v>
      </c>
      <c r="L282" s="117">
        <f t="shared" si="138"/>
        <v>0</v>
      </c>
      <c r="M282" s="116">
        <f t="shared" si="135"/>
        <v>0</v>
      </c>
      <c r="N282" s="116">
        <f t="shared" si="136"/>
        <v>0</v>
      </c>
      <c r="O282" s="118">
        <f t="shared" si="126"/>
        <v>0</v>
      </c>
      <c r="Q282" s="67">
        <v>20.309999999999999</v>
      </c>
    </row>
    <row r="283" spans="1:17" ht="51.95" hidden="1" customHeight="1" x14ac:dyDescent="0.2">
      <c r="A283" s="40" t="s">
        <v>607</v>
      </c>
      <c r="B283" s="40" t="s">
        <v>559</v>
      </c>
      <c r="C283" s="40" t="s">
        <v>834</v>
      </c>
      <c r="D283" s="42" t="s">
        <v>560</v>
      </c>
      <c r="E283" s="43" t="s">
        <v>6</v>
      </c>
      <c r="F283" s="45">
        <v>4</v>
      </c>
      <c r="G283" s="44">
        <f t="shared" si="132"/>
        <v>8.1462839999999996</v>
      </c>
      <c r="H283" s="44">
        <f t="shared" si="137"/>
        <v>10.07</v>
      </c>
      <c r="I283" s="122">
        <f t="shared" si="133"/>
        <v>40.28</v>
      </c>
      <c r="J283" s="116">
        <v>0</v>
      </c>
      <c r="K283" s="124">
        <v>0</v>
      </c>
      <c r="L283" s="117">
        <f t="shared" si="138"/>
        <v>0</v>
      </c>
      <c r="M283" s="116">
        <f t="shared" si="135"/>
        <v>0</v>
      </c>
      <c r="N283" s="116">
        <f t="shared" si="136"/>
        <v>0</v>
      </c>
      <c r="O283" s="118">
        <f t="shared" si="126"/>
        <v>0</v>
      </c>
      <c r="Q283" s="67">
        <v>9.9600000000000009</v>
      </c>
    </row>
    <row r="284" spans="1:17" ht="51.95" customHeight="1" x14ac:dyDescent="0.2">
      <c r="A284" s="40" t="s">
        <v>1003</v>
      </c>
      <c r="B284" s="40"/>
      <c r="C284" s="50" t="s">
        <v>907</v>
      </c>
      <c r="D284" s="97" t="s">
        <v>910</v>
      </c>
      <c r="E284" s="40" t="s">
        <v>177</v>
      </c>
      <c r="F284" s="45">
        <v>68.599999999999994</v>
      </c>
      <c r="G284" s="44">
        <v>374.66</v>
      </c>
      <c r="H284" s="44">
        <v>442.71</v>
      </c>
      <c r="I284" s="122">
        <f t="shared" si="133"/>
        <v>30369.91</v>
      </c>
      <c r="J284" s="130">
        <v>0</v>
      </c>
      <c r="K284" s="116">
        <v>68.418700000000001</v>
      </c>
      <c r="L284" s="131">
        <f t="shared" ref="L284:L304" si="139">J284+K284</f>
        <v>68.418700000000001</v>
      </c>
      <c r="M284" s="116">
        <f t="shared" si="135"/>
        <v>0</v>
      </c>
      <c r="N284" s="124">
        <f>K284*H284</f>
        <v>30289.642677</v>
      </c>
      <c r="O284" s="119">
        <f t="shared" si="126"/>
        <v>30289.642677</v>
      </c>
      <c r="P284" s="69"/>
      <c r="Q284" s="70"/>
    </row>
    <row r="285" spans="1:17" ht="24" customHeight="1" x14ac:dyDescent="0.2">
      <c r="A285" s="91" t="s">
        <v>608</v>
      </c>
      <c r="B285" s="92"/>
      <c r="C285" s="91"/>
      <c r="D285" s="92" t="s">
        <v>609</v>
      </c>
      <c r="E285" s="93"/>
      <c r="F285" s="94"/>
      <c r="G285" s="141"/>
      <c r="H285" s="95">
        <f>I285</f>
        <v>164597.85</v>
      </c>
      <c r="I285" s="123">
        <f>I286+I305+I322+I340+I363</f>
        <v>164597.85</v>
      </c>
      <c r="J285" s="132"/>
      <c r="K285" s="151"/>
      <c r="L285" s="134"/>
      <c r="M285" s="149">
        <f t="shared" ref="M285:O285" si="140">M286+M305+M322+M340+M363</f>
        <v>16322.55</v>
      </c>
      <c r="N285" s="149">
        <f t="shared" si="140"/>
        <v>0</v>
      </c>
      <c r="O285" s="150">
        <f t="shared" si="140"/>
        <v>16322.55</v>
      </c>
      <c r="Q285" s="68" t="s">
        <v>3</v>
      </c>
    </row>
    <row r="286" spans="1:17" ht="26.1" customHeight="1" x14ac:dyDescent="0.2">
      <c r="A286" s="91" t="s">
        <v>610</v>
      </c>
      <c r="B286" s="145"/>
      <c r="C286" s="145"/>
      <c r="D286" s="92" t="s">
        <v>611</v>
      </c>
      <c r="E286" s="93"/>
      <c r="F286" s="94"/>
      <c r="G286" s="141"/>
      <c r="H286" s="95">
        <f>I286</f>
        <v>40201.139999999992</v>
      </c>
      <c r="I286" s="123">
        <f>SUM(I287:I304)</f>
        <v>40201.139999999992</v>
      </c>
      <c r="J286" s="132"/>
      <c r="K286" s="133"/>
      <c r="L286" s="134"/>
      <c r="M286" s="149">
        <f>SUM(M287:M304)</f>
        <v>16322.55</v>
      </c>
      <c r="N286" s="149">
        <f>SUM(N287:N304)</f>
        <v>0</v>
      </c>
      <c r="O286" s="150">
        <f>SUM(O287:O304)</f>
        <v>16322.55</v>
      </c>
      <c r="Q286" s="68" t="s">
        <v>3</v>
      </c>
    </row>
    <row r="287" spans="1:17" ht="39" hidden="1" customHeight="1" x14ac:dyDescent="0.2">
      <c r="A287" s="40" t="s">
        <v>612</v>
      </c>
      <c r="B287" s="40" t="s">
        <v>613</v>
      </c>
      <c r="C287" s="40" t="s">
        <v>834</v>
      </c>
      <c r="D287" s="42" t="s">
        <v>614</v>
      </c>
      <c r="E287" s="43" t="s">
        <v>26</v>
      </c>
      <c r="F287" s="45">
        <v>300</v>
      </c>
      <c r="G287" s="44">
        <f t="shared" ref="G287:G304" si="141">Q287*$S$3</f>
        <v>3.7950559999999998</v>
      </c>
      <c r="H287" s="44">
        <f t="shared" ref="H287:H350" si="142">ROUND(G287*1.2363,2)</f>
        <v>4.6900000000000004</v>
      </c>
      <c r="I287" s="122">
        <f t="shared" ref="I287:I304" si="143">ROUND(F287*H287,2)</f>
        <v>1407</v>
      </c>
      <c r="J287" s="116">
        <v>0</v>
      </c>
      <c r="K287" s="116">
        <v>0</v>
      </c>
      <c r="L287" s="117">
        <f t="shared" si="139"/>
        <v>0</v>
      </c>
      <c r="M287" s="116">
        <f t="shared" ref="M287:M304" si="144">J287*H287</f>
        <v>0</v>
      </c>
      <c r="N287" s="116">
        <f t="shared" ref="N287:N304" si="145">K287*H287</f>
        <v>0</v>
      </c>
      <c r="O287" s="118">
        <f t="shared" ref="O287:O304" si="146">N287+M287</f>
        <v>0</v>
      </c>
      <c r="Q287" s="67">
        <v>4.6399999999999997</v>
      </c>
    </row>
    <row r="288" spans="1:17" ht="39" hidden="1" customHeight="1" x14ac:dyDescent="0.2">
      <c r="A288" s="40" t="s">
        <v>615</v>
      </c>
      <c r="B288" s="40" t="s">
        <v>616</v>
      </c>
      <c r="C288" s="40" t="s">
        <v>834</v>
      </c>
      <c r="D288" s="42" t="s">
        <v>617</v>
      </c>
      <c r="E288" s="43" t="s">
        <v>26</v>
      </c>
      <c r="F288" s="45">
        <v>900.202</v>
      </c>
      <c r="G288" s="44">
        <f t="shared" si="141"/>
        <v>5.9297749999999994</v>
      </c>
      <c r="H288" s="44">
        <f t="shared" si="142"/>
        <v>7.33</v>
      </c>
      <c r="I288" s="122">
        <f t="shared" si="143"/>
        <v>6598.48</v>
      </c>
      <c r="J288" s="116">
        <v>0</v>
      </c>
      <c r="K288" s="116">
        <v>0</v>
      </c>
      <c r="L288" s="117">
        <f t="shared" si="139"/>
        <v>0</v>
      </c>
      <c r="M288" s="116">
        <f t="shared" si="144"/>
        <v>0</v>
      </c>
      <c r="N288" s="116">
        <f t="shared" si="145"/>
        <v>0</v>
      </c>
      <c r="O288" s="118">
        <f t="shared" si="146"/>
        <v>0</v>
      </c>
      <c r="Q288" s="67">
        <v>7.25</v>
      </c>
    </row>
    <row r="289" spans="1:17" ht="39" hidden="1" customHeight="1" x14ac:dyDescent="0.2">
      <c r="A289" s="40" t="s">
        <v>618</v>
      </c>
      <c r="B289" s="40" t="s">
        <v>619</v>
      </c>
      <c r="C289" s="40" t="s">
        <v>834</v>
      </c>
      <c r="D289" s="42" t="s">
        <v>620</v>
      </c>
      <c r="E289" s="43" t="s">
        <v>26</v>
      </c>
      <c r="F289" s="45">
        <v>100</v>
      </c>
      <c r="G289" s="44">
        <f t="shared" si="141"/>
        <v>6.3714409999999999</v>
      </c>
      <c r="H289" s="44">
        <f t="shared" si="142"/>
        <v>7.88</v>
      </c>
      <c r="I289" s="122">
        <f t="shared" si="143"/>
        <v>788</v>
      </c>
      <c r="J289" s="116">
        <v>0</v>
      </c>
      <c r="K289" s="116">
        <v>0</v>
      </c>
      <c r="L289" s="117">
        <f t="shared" si="139"/>
        <v>0</v>
      </c>
      <c r="M289" s="116">
        <f t="shared" si="144"/>
        <v>0</v>
      </c>
      <c r="N289" s="116">
        <f t="shared" si="145"/>
        <v>0</v>
      </c>
      <c r="O289" s="118">
        <f t="shared" si="146"/>
        <v>0</v>
      </c>
      <c r="Q289" s="67">
        <v>7.79</v>
      </c>
    </row>
    <row r="290" spans="1:17" ht="26.1" customHeight="1" x14ac:dyDescent="0.2">
      <c r="A290" s="40" t="s">
        <v>621</v>
      </c>
      <c r="B290" s="40" t="s">
        <v>622</v>
      </c>
      <c r="C290" s="40" t="s">
        <v>836</v>
      </c>
      <c r="D290" s="42" t="s">
        <v>623</v>
      </c>
      <c r="E290" s="43" t="s">
        <v>19</v>
      </c>
      <c r="F290" s="45">
        <v>39</v>
      </c>
      <c r="G290" s="44">
        <f t="shared" si="141"/>
        <v>356.83341199999995</v>
      </c>
      <c r="H290" s="44">
        <f t="shared" si="142"/>
        <v>441.15</v>
      </c>
      <c r="I290" s="122">
        <f t="shared" si="143"/>
        <v>17204.849999999999</v>
      </c>
      <c r="J290" s="116">
        <v>37</v>
      </c>
      <c r="K290" s="116">
        <v>0</v>
      </c>
      <c r="L290" s="117">
        <f t="shared" si="139"/>
        <v>37</v>
      </c>
      <c r="M290" s="116">
        <f t="shared" si="144"/>
        <v>16322.55</v>
      </c>
      <c r="N290" s="116">
        <f t="shared" si="145"/>
        <v>0</v>
      </c>
      <c r="O290" s="118">
        <f t="shared" si="146"/>
        <v>16322.55</v>
      </c>
      <c r="Q290" s="67">
        <v>436.28</v>
      </c>
    </row>
    <row r="291" spans="1:17" ht="39" hidden="1" customHeight="1" x14ac:dyDescent="0.2">
      <c r="A291" s="40" t="s">
        <v>624</v>
      </c>
      <c r="B291" s="40" t="s">
        <v>625</v>
      </c>
      <c r="C291" s="40" t="s">
        <v>834</v>
      </c>
      <c r="D291" s="42" t="s">
        <v>626</v>
      </c>
      <c r="E291" s="43" t="s">
        <v>6</v>
      </c>
      <c r="F291" s="45">
        <v>10</v>
      </c>
      <c r="G291" s="44">
        <f t="shared" si="141"/>
        <v>24.880517999999999</v>
      </c>
      <c r="H291" s="44">
        <f t="shared" si="142"/>
        <v>30.76</v>
      </c>
      <c r="I291" s="122">
        <f t="shared" si="143"/>
        <v>307.60000000000002</v>
      </c>
      <c r="J291" s="116">
        <v>0</v>
      </c>
      <c r="K291" s="116">
        <v>0</v>
      </c>
      <c r="L291" s="117">
        <f t="shared" si="139"/>
        <v>0</v>
      </c>
      <c r="M291" s="116">
        <f t="shared" si="144"/>
        <v>0</v>
      </c>
      <c r="N291" s="116">
        <f t="shared" si="145"/>
        <v>0</v>
      </c>
      <c r="O291" s="118">
        <f t="shared" si="146"/>
        <v>0</v>
      </c>
      <c r="Q291" s="67">
        <v>30.42</v>
      </c>
    </row>
    <row r="292" spans="1:17" ht="39" hidden="1" customHeight="1" x14ac:dyDescent="0.2">
      <c r="A292" s="40" t="s">
        <v>627</v>
      </c>
      <c r="B292" s="40" t="s">
        <v>628</v>
      </c>
      <c r="C292" s="40" t="s">
        <v>834</v>
      </c>
      <c r="D292" s="42" t="s">
        <v>629</v>
      </c>
      <c r="E292" s="43" t="s">
        <v>6</v>
      </c>
      <c r="F292" s="45">
        <v>5</v>
      </c>
      <c r="G292" s="44">
        <f t="shared" si="141"/>
        <v>23.351044999999999</v>
      </c>
      <c r="H292" s="44">
        <f t="shared" si="142"/>
        <v>28.87</v>
      </c>
      <c r="I292" s="122">
        <f t="shared" si="143"/>
        <v>144.35</v>
      </c>
      <c r="J292" s="116">
        <v>0</v>
      </c>
      <c r="K292" s="116">
        <v>0</v>
      </c>
      <c r="L292" s="117">
        <f t="shared" si="139"/>
        <v>0</v>
      </c>
      <c r="M292" s="116">
        <f t="shared" si="144"/>
        <v>0</v>
      </c>
      <c r="N292" s="116">
        <f t="shared" si="145"/>
        <v>0</v>
      </c>
      <c r="O292" s="118">
        <f t="shared" si="146"/>
        <v>0</v>
      </c>
      <c r="Q292" s="67">
        <v>28.55</v>
      </c>
    </row>
    <row r="293" spans="1:17" ht="39" hidden="1" customHeight="1" x14ac:dyDescent="0.2">
      <c r="A293" s="40" t="s">
        <v>630</v>
      </c>
      <c r="B293" s="40" t="s">
        <v>631</v>
      </c>
      <c r="C293" s="40" t="s">
        <v>834</v>
      </c>
      <c r="D293" s="42" t="s">
        <v>632</v>
      </c>
      <c r="E293" s="43" t="s">
        <v>6</v>
      </c>
      <c r="F293" s="45">
        <v>10</v>
      </c>
      <c r="G293" s="44">
        <f t="shared" si="141"/>
        <v>28.111222999999995</v>
      </c>
      <c r="H293" s="44">
        <f t="shared" si="142"/>
        <v>34.75</v>
      </c>
      <c r="I293" s="122">
        <f t="shared" si="143"/>
        <v>347.5</v>
      </c>
      <c r="J293" s="116">
        <v>0</v>
      </c>
      <c r="K293" s="116">
        <v>0</v>
      </c>
      <c r="L293" s="117">
        <f t="shared" si="139"/>
        <v>0</v>
      </c>
      <c r="M293" s="116">
        <f t="shared" si="144"/>
        <v>0</v>
      </c>
      <c r="N293" s="116">
        <f t="shared" si="145"/>
        <v>0</v>
      </c>
      <c r="O293" s="118">
        <f t="shared" si="146"/>
        <v>0</v>
      </c>
      <c r="Q293" s="67">
        <v>34.369999999999997</v>
      </c>
    </row>
    <row r="294" spans="1:17" ht="39" hidden="1" customHeight="1" x14ac:dyDescent="0.2">
      <c r="A294" s="40" t="s">
        <v>633</v>
      </c>
      <c r="B294" s="40" t="s">
        <v>634</v>
      </c>
      <c r="C294" s="40" t="s">
        <v>834</v>
      </c>
      <c r="D294" s="42" t="s">
        <v>635</v>
      </c>
      <c r="E294" s="43" t="s">
        <v>6</v>
      </c>
      <c r="F294" s="45">
        <v>15</v>
      </c>
      <c r="G294" s="44">
        <f t="shared" si="141"/>
        <v>33.034981000000002</v>
      </c>
      <c r="H294" s="44">
        <f t="shared" si="142"/>
        <v>40.840000000000003</v>
      </c>
      <c r="I294" s="122">
        <f t="shared" si="143"/>
        <v>612.6</v>
      </c>
      <c r="J294" s="116">
        <v>0</v>
      </c>
      <c r="K294" s="116">
        <v>0</v>
      </c>
      <c r="L294" s="117">
        <f t="shared" si="139"/>
        <v>0</v>
      </c>
      <c r="M294" s="116">
        <f t="shared" si="144"/>
        <v>0</v>
      </c>
      <c r="N294" s="116">
        <f t="shared" si="145"/>
        <v>0</v>
      </c>
      <c r="O294" s="118">
        <f t="shared" si="146"/>
        <v>0</v>
      </c>
      <c r="Q294" s="67">
        <v>40.39</v>
      </c>
    </row>
    <row r="295" spans="1:17" ht="39" hidden="1" customHeight="1" x14ac:dyDescent="0.2">
      <c r="A295" s="40" t="s">
        <v>636</v>
      </c>
      <c r="B295" s="40" t="s">
        <v>637</v>
      </c>
      <c r="C295" s="40" t="s">
        <v>834</v>
      </c>
      <c r="D295" s="42" t="s">
        <v>638</v>
      </c>
      <c r="E295" s="43" t="s">
        <v>6</v>
      </c>
      <c r="F295" s="45">
        <v>5</v>
      </c>
      <c r="G295" s="44">
        <f t="shared" si="141"/>
        <v>34.989761999999999</v>
      </c>
      <c r="H295" s="44">
        <f t="shared" si="142"/>
        <v>43.26</v>
      </c>
      <c r="I295" s="122">
        <f t="shared" si="143"/>
        <v>216.3</v>
      </c>
      <c r="J295" s="116">
        <v>0</v>
      </c>
      <c r="K295" s="116">
        <v>0</v>
      </c>
      <c r="L295" s="117">
        <f t="shared" si="139"/>
        <v>0</v>
      </c>
      <c r="M295" s="116">
        <f t="shared" si="144"/>
        <v>0</v>
      </c>
      <c r="N295" s="116">
        <f t="shared" si="145"/>
        <v>0</v>
      </c>
      <c r="O295" s="118">
        <f t="shared" si="146"/>
        <v>0</v>
      </c>
      <c r="Q295" s="67">
        <v>42.78</v>
      </c>
    </row>
    <row r="296" spans="1:17" ht="39" hidden="1" customHeight="1" x14ac:dyDescent="0.2">
      <c r="A296" s="40" t="s">
        <v>639</v>
      </c>
      <c r="B296" s="40" t="s">
        <v>640</v>
      </c>
      <c r="C296" s="40" t="s">
        <v>834</v>
      </c>
      <c r="D296" s="42" t="s">
        <v>641</v>
      </c>
      <c r="E296" s="43" t="s">
        <v>26</v>
      </c>
      <c r="F296" s="45">
        <v>100</v>
      </c>
      <c r="G296" s="44">
        <f t="shared" si="141"/>
        <v>13.74072</v>
      </c>
      <c r="H296" s="44">
        <f t="shared" si="142"/>
        <v>16.989999999999998</v>
      </c>
      <c r="I296" s="122">
        <f t="shared" si="143"/>
        <v>1699</v>
      </c>
      <c r="J296" s="116">
        <v>0</v>
      </c>
      <c r="K296" s="116">
        <v>0</v>
      </c>
      <c r="L296" s="117">
        <f t="shared" si="139"/>
        <v>0</v>
      </c>
      <c r="M296" s="116">
        <f t="shared" si="144"/>
        <v>0</v>
      </c>
      <c r="N296" s="116">
        <f t="shared" si="145"/>
        <v>0</v>
      </c>
      <c r="O296" s="118">
        <f t="shared" si="146"/>
        <v>0</v>
      </c>
      <c r="Q296" s="67">
        <v>16.8</v>
      </c>
    </row>
    <row r="297" spans="1:17" ht="39" hidden="1" customHeight="1" x14ac:dyDescent="0.2">
      <c r="A297" s="40" t="s">
        <v>642</v>
      </c>
      <c r="B297" s="40" t="s">
        <v>643</v>
      </c>
      <c r="C297" s="40" t="s">
        <v>834</v>
      </c>
      <c r="D297" s="42" t="s">
        <v>644</v>
      </c>
      <c r="E297" s="43" t="s">
        <v>26</v>
      </c>
      <c r="F297" s="45">
        <v>200</v>
      </c>
      <c r="G297" s="44">
        <f t="shared" si="141"/>
        <v>6.6086320000000001</v>
      </c>
      <c r="H297" s="44">
        <f t="shared" si="142"/>
        <v>8.17</v>
      </c>
      <c r="I297" s="122">
        <f t="shared" si="143"/>
        <v>1634</v>
      </c>
      <c r="J297" s="116">
        <v>0</v>
      </c>
      <c r="K297" s="116">
        <v>0</v>
      </c>
      <c r="L297" s="117">
        <f t="shared" si="139"/>
        <v>0</v>
      </c>
      <c r="M297" s="116">
        <f t="shared" si="144"/>
        <v>0</v>
      </c>
      <c r="N297" s="116">
        <f t="shared" si="145"/>
        <v>0</v>
      </c>
      <c r="O297" s="118">
        <f t="shared" si="146"/>
        <v>0</v>
      </c>
      <c r="Q297" s="67">
        <v>8.08</v>
      </c>
    </row>
    <row r="298" spans="1:17" ht="39" hidden="1" customHeight="1" x14ac:dyDescent="0.2">
      <c r="A298" s="40" t="s">
        <v>645</v>
      </c>
      <c r="B298" s="40" t="s">
        <v>646</v>
      </c>
      <c r="C298" s="40" t="s">
        <v>834</v>
      </c>
      <c r="D298" s="42" t="s">
        <v>647</v>
      </c>
      <c r="E298" s="43" t="s">
        <v>6</v>
      </c>
      <c r="F298" s="45">
        <v>1</v>
      </c>
      <c r="G298" s="44">
        <f t="shared" si="141"/>
        <v>21.813393000000001</v>
      </c>
      <c r="H298" s="44">
        <f t="shared" si="142"/>
        <v>26.97</v>
      </c>
      <c r="I298" s="122">
        <f t="shared" si="143"/>
        <v>26.97</v>
      </c>
      <c r="J298" s="116">
        <v>0</v>
      </c>
      <c r="K298" s="116">
        <v>0</v>
      </c>
      <c r="L298" s="117">
        <f t="shared" si="139"/>
        <v>0</v>
      </c>
      <c r="M298" s="116">
        <f t="shared" si="144"/>
        <v>0</v>
      </c>
      <c r="N298" s="116">
        <f t="shared" si="145"/>
        <v>0</v>
      </c>
      <c r="O298" s="118">
        <f t="shared" si="146"/>
        <v>0</v>
      </c>
      <c r="Q298" s="67">
        <v>26.67</v>
      </c>
    </row>
    <row r="299" spans="1:17" ht="39" hidden="1" customHeight="1" x14ac:dyDescent="0.2">
      <c r="A299" s="40" t="s">
        <v>648</v>
      </c>
      <c r="B299" s="40" t="s">
        <v>649</v>
      </c>
      <c r="C299" s="40" t="s">
        <v>836</v>
      </c>
      <c r="D299" s="42" t="s">
        <v>650</v>
      </c>
      <c r="E299" s="43" t="s">
        <v>19</v>
      </c>
      <c r="F299" s="45">
        <v>5</v>
      </c>
      <c r="G299" s="44">
        <f t="shared" si="141"/>
        <v>194.20217599999998</v>
      </c>
      <c r="H299" s="44">
        <f t="shared" si="142"/>
        <v>240.09</v>
      </c>
      <c r="I299" s="122">
        <f t="shared" si="143"/>
        <v>1200.45</v>
      </c>
      <c r="J299" s="116">
        <v>0</v>
      </c>
      <c r="K299" s="116">
        <v>0</v>
      </c>
      <c r="L299" s="117">
        <f t="shared" si="139"/>
        <v>0</v>
      </c>
      <c r="M299" s="116">
        <f t="shared" si="144"/>
        <v>0</v>
      </c>
      <c r="N299" s="116">
        <f t="shared" si="145"/>
        <v>0</v>
      </c>
      <c r="O299" s="118">
        <f t="shared" si="146"/>
        <v>0</v>
      </c>
      <c r="Q299" s="67">
        <v>237.44</v>
      </c>
    </row>
    <row r="300" spans="1:17" ht="39" hidden="1" customHeight="1" x14ac:dyDescent="0.2">
      <c r="A300" s="40" t="s">
        <v>651</v>
      </c>
      <c r="B300" s="40" t="s">
        <v>652</v>
      </c>
      <c r="C300" s="40" t="s">
        <v>834</v>
      </c>
      <c r="D300" s="42" t="s">
        <v>653</v>
      </c>
      <c r="E300" s="43" t="s">
        <v>6</v>
      </c>
      <c r="F300" s="45">
        <v>1</v>
      </c>
      <c r="G300" s="44">
        <f t="shared" si="141"/>
        <v>2553.0094180000001</v>
      </c>
      <c r="H300" s="44">
        <f t="shared" si="142"/>
        <v>3156.29</v>
      </c>
      <c r="I300" s="122">
        <f t="shared" si="143"/>
        <v>3156.29</v>
      </c>
      <c r="J300" s="116">
        <v>0</v>
      </c>
      <c r="K300" s="116">
        <v>0</v>
      </c>
      <c r="L300" s="117">
        <f t="shared" si="139"/>
        <v>0</v>
      </c>
      <c r="M300" s="116">
        <f t="shared" si="144"/>
        <v>0</v>
      </c>
      <c r="N300" s="116">
        <f t="shared" si="145"/>
        <v>0</v>
      </c>
      <c r="O300" s="118">
        <f t="shared" si="146"/>
        <v>0</v>
      </c>
      <c r="Q300" s="67">
        <v>3121.42</v>
      </c>
    </row>
    <row r="301" spans="1:17" ht="51.95" hidden="1" customHeight="1" x14ac:dyDescent="0.2">
      <c r="A301" s="40" t="s">
        <v>654</v>
      </c>
      <c r="B301" s="40" t="s">
        <v>655</v>
      </c>
      <c r="C301" s="40" t="s">
        <v>836</v>
      </c>
      <c r="D301" s="42" t="s">
        <v>656</v>
      </c>
      <c r="E301" s="43" t="s">
        <v>19</v>
      </c>
      <c r="F301" s="45">
        <v>1</v>
      </c>
      <c r="G301" s="44">
        <f t="shared" si="141"/>
        <v>1899.3028429999999</v>
      </c>
      <c r="H301" s="44">
        <f t="shared" si="142"/>
        <v>2348.11</v>
      </c>
      <c r="I301" s="122">
        <f t="shared" si="143"/>
        <v>2348.11</v>
      </c>
      <c r="J301" s="116">
        <v>0</v>
      </c>
      <c r="K301" s="116">
        <v>0</v>
      </c>
      <c r="L301" s="117">
        <f t="shared" si="139"/>
        <v>0</v>
      </c>
      <c r="M301" s="116">
        <f t="shared" si="144"/>
        <v>0</v>
      </c>
      <c r="N301" s="116">
        <f t="shared" si="145"/>
        <v>0</v>
      </c>
      <c r="O301" s="118">
        <f t="shared" si="146"/>
        <v>0</v>
      </c>
      <c r="Q301" s="67">
        <v>2322.17</v>
      </c>
    </row>
    <row r="302" spans="1:17" ht="51.95" hidden="1" customHeight="1" x14ac:dyDescent="0.2">
      <c r="A302" s="40" t="s">
        <v>657</v>
      </c>
      <c r="B302" s="40" t="s">
        <v>658</v>
      </c>
      <c r="C302" s="40" t="s">
        <v>836</v>
      </c>
      <c r="D302" s="42" t="s">
        <v>659</v>
      </c>
      <c r="E302" s="43" t="s">
        <v>19</v>
      </c>
      <c r="F302" s="45">
        <v>1</v>
      </c>
      <c r="G302" s="44">
        <f t="shared" si="141"/>
        <v>1349.674043</v>
      </c>
      <c r="H302" s="44">
        <f t="shared" si="142"/>
        <v>1668.6</v>
      </c>
      <c r="I302" s="122">
        <f t="shared" si="143"/>
        <v>1668.6</v>
      </c>
      <c r="J302" s="116">
        <v>0</v>
      </c>
      <c r="K302" s="116">
        <v>0</v>
      </c>
      <c r="L302" s="117">
        <f t="shared" si="139"/>
        <v>0</v>
      </c>
      <c r="M302" s="116">
        <f t="shared" si="144"/>
        <v>0</v>
      </c>
      <c r="N302" s="116">
        <f t="shared" si="145"/>
        <v>0</v>
      </c>
      <c r="O302" s="118">
        <f t="shared" si="146"/>
        <v>0</v>
      </c>
      <c r="Q302" s="67">
        <v>1650.17</v>
      </c>
    </row>
    <row r="303" spans="1:17" ht="51.95" hidden="1" customHeight="1" x14ac:dyDescent="0.2">
      <c r="A303" s="40" t="s">
        <v>660</v>
      </c>
      <c r="B303" s="40" t="s">
        <v>661</v>
      </c>
      <c r="C303" s="40" t="s">
        <v>836</v>
      </c>
      <c r="D303" s="42" t="s">
        <v>662</v>
      </c>
      <c r="E303" s="43" t="s">
        <v>19</v>
      </c>
      <c r="F303" s="45">
        <v>1</v>
      </c>
      <c r="G303" s="44">
        <f t="shared" si="141"/>
        <v>536.74687499999993</v>
      </c>
      <c r="H303" s="44">
        <f t="shared" si="142"/>
        <v>663.58</v>
      </c>
      <c r="I303" s="122">
        <f t="shared" si="143"/>
        <v>663.58</v>
      </c>
      <c r="J303" s="116">
        <v>0</v>
      </c>
      <c r="K303" s="116">
        <v>0</v>
      </c>
      <c r="L303" s="117">
        <f t="shared" si="139"/>
        <v>0</v>
      </c>
      <c r="M303" s="116">
        <f t="shared" si="144"/>
        <v>0</v>
      </c>
      <c r="N303" s="116">
        <f t="shared" si="145"/>
        <v>0</v>
      </c>
      <c r="O303" s="118">
        <f t="shared" si="146"/>
        <v>0</v>
      </c>
      <c r="Q303" s="67">
        <v>656.25</v>
      </c>
    </row>
    <row r="304" spans="1:17" ht="26.1" hidden="1" customHeight="1" x14ac:dyDescent="0.2">
      <c r="A304" s="40" t="s">
        <v>663</v>
      </c>
      <c r="B304" s="40" t="s">
        <v>664</v>
      </c>
      <c r="C304" s="40" t="s">
        <v>836</v>
      </c>
      <c r="D304" s="42" t="s">
        <v>665</v>
      </c>
      <c r="E304" s="43" t="s">
        <v>19</v>
      </c>
      <c r="F304" s="45">
        <v>1</v>
      </c>
      <c r="G304" s="44">
        <f t="shared" si="141"/>
        <v>143.54145</v>
      </c>
      <c r="H304" s="44">
        <f t="shared" si="142"/>
        <v>177.46</v>
      </c>
      <c r="I304" s="122">
        <f t="shared" si="143"/>
        <v>177.46</v>
      </c>
      <c r="J304" s="116">
        <v>0</v>
      </c>
      <c r="K304" s="116">
        <v>0</v>
      </c>
      <c r="L304" s="117">
        <f t="shared" si="139"/>
        <v>0</v>
      </c>
      <c r="M304" s="116">
        <f t="shared" si="144"/>
        <v>0</v>
      </c>
      <c r="N304" s="116">
        <f t="shared" si="145"/>
        <v>0</v>
      </c>
      <c r="O304" s="118">
        <f t="shared" si="146"/>
        <v>0</v>
      </c>
      <c r="Q304" s="67">
        <v>175.5</v>
      </c>
    </row>
    <row r="305" spans="1:17" ht="26.1" hidden="1" customHeight="1" x14ac:dyDescent="0.2">
      <c r="A305" s="91" t="s">
        <v>666</v>
      </c>
      <c r="B305" s="92"/>
      <c r="C305" s="91"/>
      <c r="D305" s="92" t="s">
        <v>667</v>
      </c>
      <c r="E305" s="93"/>
      <c r="F305" s="94"/>
      <c r="G305" s="141"/>
      <c r="H305" s="95">
        <f>I305</f>
        <v>9249.8100000000013</v>
      </c>
      <c r="I305" s="123">
        <f>SUM(I306:I321)</f>
        <v>9249.8100000000013</v>
      </c>
      <c r="J305" s="132"/>
      <c r="K305" s="133"/>
      <c r="L305" s="134"/>
      <c r="M305" s="135">
        <f>SUM(M306:M321)</f>
        <v>0</v>
      </c>
      <c r="N305" s="135">
        <f>SUM(N306:N321)</f>
        <v>0</v>
      </c>
      <c r="O305" s="135">
        <f>SUM(O306:O321)</f>
        <v>0</v>
      </c>
      <c r="Q305" s="68" t="s">
        <v>3</v>
      </c>
    </row>
    <row r="306" spans="1:17" ht="39" hidden="1" customHeight="1" x14ac:dyDescent="0.2">
      <c r="A306" s="40" t="s">
        <v>668</v>
      </c>
      <c r="B306" s="40" t="s">
        <v>613</v>
      </c>
      <c r="C306" s="40" t="s">
        <v>834</v>
      </c>
      <c r="D306" s="42" t="s">
        <v>614</v>
      </c>
      <c r="E306" s="43" t="s">
        <v>26</v>
      </c>
      <c r="F306" s="45">
        <v>550</v>
      </c>
      <c r="G306" s="44">
        <f t="shared" ref="G306:G321" si="147">Q306*$S$3</f>
        <v>3.7950559999999998</v>
      </c>
      <c r="H306" s="44">
        <f t="shared" si="142"/>
        <v>4.6900000000000004</v>
      </c>
      <c r="I306" s="122">
        <f t="shared" ref="I306:I321" si="148">ROUND(F306*H306,2)</f>
        <v>2579.5</v>
      </c>
      <c r="J306" s="116">
        <v>0</v>
      </c>
      <c r="K306" s="116">
        <v>0</v>
      </c>
      <c r="L306" s="117">
        <f t="shared" ref="L306:L321" si="149">J306+K306</f>
        <v>0</v>
      </c>
      <c r="M306" s="116">
        <f t="shared" ref="M306:M321" si="150">J306*H306</f>
        <v>0</v>
      </c>
      <c r="N306" s="116">
        <f t="shared" ref="N306:N321" si="151">K306*H306</f>
        <v>0</v>
      </c>
      <c r="O306" s="118">
        <f t="shared" ref="O306:O321" si="152">N306+M306</f>
        <v>0</v>
      </c>
      <c r="Q306" s="67">
        <v>4.6399999999999997</v>
      </c>
    </row>
    <row r="307" spans="1:17" ht="39" hidden="1" customHeight="1" x14ac:dyDescent="0.2">
      <c r="A307" s="40" t="s">
        <v>669</v>
      </c>
      <c r="B307" s="40" t="s">
        <v>670</v>
      </c>
      <c r="C307" s="40" t="s">
        <v>834</v>
      </c>
      <c r="D307" s="42" t="s">
        <v>671</v>
      </c>
      <c r="E307" s="43" t="s">
        <v>26</v>
      </c>
      <c r="F307" s="45">
        <v>300</v>
      </c>
      <c r="G307" s="44">
        <f t="shared" si="147"/>
        <v>2.5845639999999999</v>
      </c>
      <c r="H307" s="44">
        <f t="shared" si="142"/>
        <v>3.2</v>
      </c>
      <c r="I307" s="122">
        <f t="shared" si="148"/>
        <v>960</v>
      </c>
      <c r="J307" s="116">
        <v>0</v>
      </c>
      <c r="K307" s="116">
        <v>0</v>
      </c>
      <c r="L307" s="117">
        <f t="shared" si="149"/>
        <v>0</v>
      </c>
      <c r="M307" s="116">
        <f t="shared" si="150"/>
        <v>0</v>
      </c>
      <c r="N307" s="116">
        <f t="shared" si="151"/>
        <v>0</v>
      </c>
      <c r="O307" s="118">
        <f t="shared" si="152"/>
        <v>0</v>
      </c>
      <c r="Q307" s="67">
        <v>3.16</v>
      </c>
    </row>
    <row r="308" spans="1:17" ht="39" hidden="1" customHeight="1" x14ac:dyDescent="0.2">
      <c r="A308" s="40" t="s">
        <v>672</v>
      </c>
      <c r="B308" s="40" t="s">
        <v>673</v>
      </c>
      <c r="C308" s="40" t="s">
        <v>834</v>
      </c>
      <c r="D308" s="42" t="s">
        <v>674</v>
      </c>
      <c r="E308" s="43" t="s">
        <v>6</v>
      </c>
      <c r="F308" s="45">
        <v>40</v>
      </c>
      <c r="G308" s="44">
        <f t="shared" si="147"/>
        <v>12.612017999999999</v>
      </c>
      <c r="H308" s="44">
        <f t="shared" si="142"/>
        <v>15.59</v>
      </c>
      <c r="I308" s="122">
        <f t="shared" si="148"/>
        <v>623.6</v>
      </c>
      <c r="J308" s="116">
        <v>0</v>
      </c>
      <c r="K308" s="116">
        <v>0</v>
      </c>
      <c r="L308" s="117">
        <f t="shared" si="149"/>
        <v>0</v>
      </c>
      <c r="M308" s="116">
        <f t="shared" si="150"/>
        <v>0</v>
      </c>
      <c r="N308" s="116">
        <f t="shared" si="151"/>
        <v>0</v>
      </c>
      <c r="O308" s="118">
        <f t="shared" si="152"/>
        <v>0</v>
      </c>
      <c r="Q308" s="67">
        <v>15.42</v>
      </c>
    </row>
    <row r="309" spans="1:17" ht="39" hidden="1" customHeight="1" x14ac:dyDescent="0.2">
      <c r="A309" s="40" t="s">
        <v>675</v>
      </c>
      <c r="B309" s="40" t="s">
        <v>676</v>
      </c>
      <c r="C309" s="40" t="s">
        <v>834</v>
      </c>
      <c r="D309" s="42" t="s">
        <v>677</v>
      </c>
      <c r="E309" s="43" t="s">
        <v>6</v>
      </c>
      <c r="F309" s="45">
        <v>10</v>
      </c>
      <c r="G309" s="44">
        <f t="shared" si="147"/>
        <v>14.092416999999999</v>
      </c>
      <c r="H309" s="44">
        <f t="shared" si="142"/>
        <v>17.420000000000002</v>
      </c>
      <c r="I309" s="122">
        <f t="shared" si="148"/>
        <v>174.2</v>
      </c>
      <c r="J309" s="116">
        <v>0</v>
      </c>
      <c r="K309" s="116">
        <v>0</v>
      </c>
      <c r="L309" s="117">
        <f t="shared" si="149"/>
        <v>0</v>
      </c>
      <c r="M309" s="116">
        <f t="shared" si="150"/>
        <v>0</v>
      </c>
      <c r="N309" s="116">
        <f t="shared" si="151"/>
        <v>0</v>
      </c>
      <c r="O309" s="118">
        <f t="shared" si="152"/>
        <v>0</v>
      </c>
      <c r="Q309" s="67">
        <v>17.23</v>
      </c>
    </row>
    <row r="310" spans="1:17" ht="51.95" hidden="1" customHeight="1" x14ac:dyDescent="0.2">
      <c r="A310" s="40" t="s">
        <v>678</v>
      </c>
      <c r="B310" s="40" t="s">
        <v>679</v>
      </c>
      <c r="C310" s="40" t="s">
        <v>834</v>
      </c>
      <c r="D310" s="42" t="s">
        <v>680</v>
      </c>
      <c r="E310" s="43" t="s">
        <v>26</v>
      </c>
      <c r="F310" s="45">
        <v>250</v>
      </c>
      <c r="G310" s="44">
        <f t="shared" si="147"/>
        <v>8.3180429999999994</v>
      </c>
      <c r="H310" s="44">
        <f t="shared" si="142"/>
        <v>10.28</v>
      </c>
      <c r="I310" s="122">
        <f t="shared" si="148"/>
        <v>2570</v>
      </c>
      <c r="J310" s="116">
        <v>0</v>
      </c>
      <c r="K310" s="116">
        <v>0</v>
      </c>
      <c r="L310" s="117">
        <f t="shared" si="149"/>
        <v>0</v>
      </c>
      <c r="M310" s="116">
        <f t="shared" si="150"/>
        <v>0</v>
      </c>
      <c r="N310" s="116">
        <f t="shared" si="151"/>
        <v>0</v>
      </c>
      <c r="O310" s="118">
        <f t="shared" si="152"/>
        <v>0</v>
      </c>
      <c r="Q310" s="67">
        <v>10.17</v>
      </c>
    </row>
    <row r="311" spans="1:17" ht="39" hidden="1" customHeight="1" x14ac:dyDescent="0.2">
      <c r="A311" s="40" t="s">
        <v>681</v>
      </c>
      <c r="B311" s="40" t="s">
        <v>646</v>
      </c>
      <c r="C311" s="40" t="s">
        <v>834</v>
      </c>
      <c r="D311" s="42" t="s">
        <v>647</v>
      </c>
      <c r="E311" s="43" t="s">
        <v>6</v>
      </c>
      <c r="F311" s="45">
        <v>3</v>
      </c>
      <c r="G311" s="44">
        <f t="shared" si="147"/>
        <v>21.813393000000001</v>
      </c>
      <c r="H311" s="44">
        <f t="shared" si="142"/>
        <v>26.97</v>
      </c>
      <c r="I311" s="122">
        <f t="shared" si="148"/>
        <v>80.91</v>
      </c>
      <c r="J311" s="116">
        <v>0</v>
      </c>
      <c r="K311" s="116">
        <v>0</v>
      </c>
      <c r="L311" s="117">
        <f t="shared" si="149"/>
        <v>0</v>
      </c>
      <c r="M311" s="116">
        <f t="shared" si="150"/>
        <v>0</v>
      </c>
      <c r="N311" s="116">
        <f t="shared" si="151"/>
        <v>0</v>
      </c>
      <c r="O311" s="118">
        <f t="shared" si="152"/>
        <v>0</v>
      </c>
      <c r="Q311" s="67">
        <v>26.67</v>
      </c>
    </row>
    <row r="312" spans="1:17" ht="39" hidden="1" customHeight="1" x14ac:dyDescent="0.2">
      <c r="A312" s="40" t="s">
        <v>682</v>
      </c>
      <c r="B312" s="40" t="s">
        <v>683</v>
      </c>
      <c r="C312" s="40" t="s">
        <v>834</v>
      </c>
      <c r="D312" s="42" t="s">
        <v>684</v>
      </c>
      <c r="E312" s="43" t="s">
        <v>6</v>
      </c>
      <c r="F312" s="45">
        <v>3</v>
      </c>
      <c r="G312" s="44">
        <f t="shared" si="147"/>
        <v>33.214918999999995</v>
      </c>
      <c r="H312" s="44">
        <f t="shared" si="142"/>
        <v>41.06</v>
      </c>
      <c r="I312" s="122">
        <f t="shared" si="148"/>
        <v>123.18</v>
      </c>
      <c r="J312" s="116">
        <v>0</v>
      </c>
      <c r="K312" s="116">
        <v>0</v>
      </c>
      <c r="L312" s="117">
        <f t="shared" si="149"/>
        <v>0</v>
      </c>
      <c r="M312" s="116">
        <f t="shared" si="150"/>
        <v>0</v>
      </c>
      <c r="N312" s="116">
        <f t="shared" si="151"/>
        <v>0</v>
      </c>
      <c r="O312" s="118">
        <f t="shared" si="152"/>
        <v>0</v>
      </c>
      <c r="Q312" s="67">
        <v>40.61</v>
      </c>
    </row>
    <row r="313" spans="1:17" ht="39" hidden="1" customHeight="1" x14ac:dyDescent="0.2">
      <c r="A313" s="40" t="s">
        <v>685</v>
      </c>
      <c r="B313" s="40" t="s">
        <v>686</v>
      </c>
      <c r="C313" s="40" t="s">
        <v>834</v>
      </c>
      <c r="D313" s="42" t="s">
        <v>687</v>
      </c>
      <c r="E313" s="43" t="s">
        <v>6</v>
      </c>
      <c r="F313" s="45">
        <v>1</v>
      </c>
      <c r="G313" s="44">
        <f t="shared" si="147"/>
        <v>44.616444999999999</v>
      </c>
      <c r="H313" s="44">
        <f t="shared" si="142"/>
        <v>55.16</v>
      </c>
      <c r="I313" s="122">
        <f t="shared" si="148"/>
        <v>55.16</v>
      </c>
      <c r="J313" s="116">
        <v>0</v>
      </c>
      <c r="K313" s="116">
        <v>0</v>
      </c>
      <c r="L313" s="117">
        <f t="shared" si="149"/>
        <v>0</v>
      </c>
      <c r="M313" s="116">
        <f t="shared" si="150"/>
        <v>0</v>
      </c>
      <c r="N313" s="116">
        <f t="shared" si="151"/>
        <v>0</v>
      </c>
      <c r="O313" s="118">
        <f t="shared" si="152"/>
        <v>0</v>
      </c>
      <c r="Q313" s="67">
        <v>54.55</v>
      </c>
    </row>
    <row r="314" spans="1:17" ht="39" hidden="1" customHeight="1" x14ac:dyDescent="0.2">
      <c r="A314" s="40" t="s">
        <v>688</v>
      </c>
      <c r="B314" s="40" t="s">
        <v>689</v>
      </c>
      <c r="C314" s="40" t="s">
        <v>834</v>
      </c>
      <c r="D314" s="42" t="s">
        <v>690</v>
      </c>
      <c r="E314" s="43" t="s">
        <v>6</v>
      </c>
      <c r="F314" s="45">
        <v>4</v>
      </c>
      <c r="G314" s="44">
        <f t="shared" si="147"/>
        <v>29.084524000000002</v>
      </c>
      <c r="H314" s="44">
        <f t="shared" si="142"/>
        <v>35.96</v>
      </c>
      <c r="I314" s="122">
        <f t="shared" si="148"/>
        <v>143.84</v>
      </c>
      <c r="J314" s="116">
        <v>0</v>
      </c>
      <c r="K314" s="116">
        <v>0</v>
      </c>
      <c r="L314" s="117">
        <f t="shared" si="149"/>
        <v>0</v>
      </c>
      <c r="M314" s="116">
        <f t="shared" si="150"/>
        <v>0</v>
      </c>
      <c r="N314" s="116">
        <f t="shared" si="151"/>
        <v>0</v>
      </c>
      <c r="O314" s="118">
        <f t="shared" si="152"/>
        <v>0</v>
      </c>
      <c r="Q314" s="67">
        <v>35.56</v>
      </c>
    </row>
    <row r="315" spans="1:17" ht="39" hidden="1" customHeight="1" x14ac:dyDescent="0.2">
      <c r="A315" s="40" t="s">
        <v>691</v>
      </c>
      <c r="B315" s="40" t="s">
        <v>692</v>
      </c>
      <c r="C315" s="40" t="s">
        <v>834</v>
      </c>
      <c r="D315" s="42" t="s">
        <v>693</v>
      </c>
      <c r="E315" s="43" t="s">
        <v>6</v>
      </c>
      <c r="F315" s="45">
        <v>12</v>
      </c>
      <c r="G315" s="44">
        <f t="shared" si="147"/>
        <v>25.763849999999998</v>
      </c>
      <c r="H315" s="44">
        <f t="shared" si="142"/>
        <v>31.85</v>
      </c>
      <c r="I315" s="122">
        <f t="shared" si="148"/>
        <v>382.2</v>
      </c>
      <c r="J315" s="116">
        <v>0</v>
      </c>
      <c r="K315" s="116">
        <v>0</v>
      </c>
      <c r="L315" s="117">
        <f t="shared" si="149"/>
        <v>0</v>
      </c>
      <c r="M315" s="116">
        <f t="shared" si="150"/>
        <v>0</v>
      </c>
      <c r="N315" s="116">
        <f t="shared" si="151"/>
        <v>0</v>
      </c>
      <c r="O315" s="118">
        <f t="shared" si="152"/>
        <v>0</v>
      </c>
      <c r="Q315" s="67">
        <v>31.5</v>
      </c>
    </row>
    <row r="316" spans="1:17" ht="39" hidden="1" customHeight="1" x14ac:dyDescent="0.2">
      <c r="A316" s="40" t="s">
        <v>694</v>
      </c>
      <c r="B316" s="40" t="s">
        <v>695</v>
      </c>
      <c r="C316" s="40" t="s">
        <v>834</v>
      </c>
      <c r="D316" s="42" t="s">
        <v>696</v>
      </c>
      <c r="E316" s="43" t="s">
        <v>6</v>
      </c>
      <c r="F316" s="45">
        <v>1</v>
      </c>
      <c r="G316" s="44">
        <f t="shared" si="147"/>
        <v>41.099474999999998</v>
      </c>
      <c r="H316" s="44">
        <f t="shared" si="142"/>
        <v>50.81</v>
      </c>
      <c r="I316" s="122">
        <f t="shared" si="148"/>
        <v>50.81</v>
      </c>
      <c r="J316" s="116">
        <v>0</v>
      </c>
      <c r="K316" s="116">
        <v>0</v>
      </c>
      <c r="L316" s="117">
        <f t="shared" si="149"/>
        <v>0</v>
      </c>
      <c r="M316" s="116">
        <f t="shared" si="150"/>
        <v>0</v>
      </c>
      <c r="N316" s="116">
        <f t="shared" si="151"/>
        <v>0</v>
      </c>
      <c r="O316" s="118">
        <f t="shared" si="152"/>
        <v>0</v>
      </c>
      <c r="Q316" s="67">
        <v>50.25</v>
      </c>
    </row>
    <row r="317" spans="1:17" ht="26.1" hidden="1" customHeight="1" x14ac:dyDescent="0.2">
      <c r="A317" s="40" t="s">
        <v>697</v>
      </c>
      <c r="B317" s="40" t="s">
        <v>698</v>
      </c>
      <c r="C317" s="40" t="s">
        <v>836</v>
      </c>
      <c r="D317" s="42" t="s">
        <v>699</v>
      </c>
      <c r="E317" s="43" t="s">
        <v>19</v>
      </c>
      <c r="F317" s="45">
        <v>10</v>
      </c>
      <c r="G317" s="44">
        <f t="shared" si="147"/>
        <v>2.9853349999999996</v>
      </c>
      <c r="H317" s="44">
        <f t="shared" si="142"/>
        <v>3.69</v>
      </c>
      <c r="I317" s="122">
        <f t="shared" si="148"/>
        <v>36.9</v>
      </c>
      <c r="J317" s="116">
        <v>0</v>
      </c>
      <c r="K317" s="116">
        <v>0</v>
      </c>
      <c r="L317" s="117">
        <f t="shared" si="149"/>
        <v>0</v>
      </c>
      <c r="M317" s="116">
        <f t="shared" si="150"/>
        <v>0</v>
      </c>
      <c r="N317" s="116">
        <f t="shared" si="151"/>
        <v>0</v>
      </c>
      <c r="O317" s="118">
        <f t="shared" si="152"/>
        <v>0</v>
      </c>
      <c r="Q317" s="67">
        <v>3.65</v>
      </c>
    </row>
    <row r="318" spans="1:17" ht="51.95" hidden="1" customHeight="1" x14ac:dyDescent="0.2">
      <c r="A318" s="40" t="s">
        <v>700</v>
      </c>
      <c r="B318" s="40" t="s">
        <v>701</v>
      </c>
      <c r="C318" s="40" t="s">
        <v>836</v>
      </c>
      <c r="D318" s="42" t="s">
        <v>702</v>
      </c>
      <c r="E318" s="43" t="s">
        <v>19</v>
      </c>
      <c r="F318" s="45">
        <v>2</v>
      </c>
      <c r="G318" s="44">
        <f t="shared" si="147"/>
        <v>185.426109</v>
      </c>
      <c r="H318" s="44">
        <f t="shared" si="142"/>
        <v>229.24</v>
      </c>
      <c r="I318" s="122">
        <f t="shared" si="148"/>
        <v>458.48</v>
      </c>
      <c r="J318" s="116">
        <v>0</v>
      </c>
      <c r="K318" s="116">
        <v>0</v>
      </c>
      <c r="L318" s="117">
        <f t="shared" si="149"/>
        <v>0</v>
      </c>
      <c r="M318" s="116">
        <f t="shared" si="150"/>
        <v>0</v>
      </c>
      <c r="N318" s="116">
        <f t="shared" si="151"/>
        <v>0</v>
      </c>
      <c r="O318" s="118">
        <f t="shared" si="152"/>
        <v>0</v>
      </c>
      <c r="Q318" s="67">
        <v>226.71</v>
      </c>
    </row>
    <row r="319" spans="1:17" ht="26.1" hidden="1" customHeight="1" x14ac:dyDescent="0.2">
      <c r="A319" s="40" t="s">
        <v>703</v>
      </c>
      <c r="B319" s="40" t="s">
        <v>704</v>
      </c>
      <c r="C319" s="40" t="s">
        <v>836</v>
      </c>
      <c r="D319" s="42" t="s">
        <v>705</v>
      </c>
      <c r="E319" s="43" t="s">
        <v>19</v>
      </c>
      <c r="F319" s="45">
        <v>3</v>
      </c>
      <c r="G319" s="44">
        <f t="shared" si="147"/>
        <v>174.17180499999998</v>
      </c>
      <c r="H319" s="44">
        <f t="shared" si="142"/>
        <v>215.33</v>
      </c>
      <c r="I319" s="122">
        <f t="shared" si="148"/>
        <v>645.99</v>
      </c>
      <c r="J319" s="116">
        <v>0</v>
      </c>
      <c r="K319" s="116">
        <v>0</v>
      </c>
      <c r="L319" s="117">
        <f t="shared" si="149"/>
        <v>0</v>
      </c>
      <c r="M319" s="116">
        <f t="shared" si="150"/>
        <v>0</v>
      </c>
      <c r="N319" s="116">
        <f t="shared" si="151"/>
        <v>0</v>
      </c>
      <c r="O319" s="118">
        <f t="shared" si="152"/>
        <v>0</v>
      </c>
      <c r="Q319" s="67">
        <v>212.95</v>
      </c>
    </row>
    <row r="320" spans="1:17" ht="26.1" hidden="1" customHeight="1" x14ac:dyDescent="0.2">
      <c r="A320" s="40" t="s">
        <v>706</v>
      </c>
      <c r="B320" s="40" t="s">
        <v>707</v>
      </c>
      <c r="C320" s="40" t="s">
        <v>836</v>
      </c>
      <c r="D320" s="42" t="s">
        <v>708</v>
      </c>
      <c r="E320" s="43" t="s">
        <v>19</v>
      </c>
      <c r="F320" s="45">
        <v>3</v>
      </c>
      <c r="G320" s="44">
        <f t="shared" si="147"/>
        <v>69.546036999999998</v>
      </c>
      <c r="H320" s="44">
        <f t="shared" si="142"/>
        <v>85.98</v>
      </c>
      <c r="I320" s="122">
        <f t="shared" si="148"/>
        <v>257.94</v>
      </c>
      <c r="J320" s="116">
        <v>0</v>
      </c>
      <c r="K320" s="116">
        <v>0</v>
      </c>
      <c r="L320" s="117">
        <f t="shared" si="149"/>
        <v>0</v>
      </c>
      <c r="M320" s="116">
        <f t="shared" si="150"/>
        <v>0</v>
      </c>
      <c r="N320" s="116">
        <f t="shared" si="151"/>
        <v>0</v>
      </c>
      <c r="O320" s="118">
        <f t="shared" si="152"/>
        <v>0</v>
      </c>
      <c r="Q320" s="67">
        <v>85.03</v>
      </c>
    </row>
    <row r="321" spans="1:17" ht="39" hidden="1" customHeight="1" x14ac:dyDescent="0.2">
      <c r="A321" s="40" t="s">
        <v>709</v>
      </c>
      <c r="B321" s="40" t="s">
        <v>710</v>
      </c>
      <c r="C321" s="40" t="s">
        <v>834</v>
      </c>
      <c r="D321" s="42" t="s">
        <v>711</v>
      </c>
      <c r="E321" s="43" t="s">
        <v>6</v>
      </c>
      <c r="F321" s="45">
        <v>6</v>
      </c>
      <c r="G321" s="44">
        <f t="shared" si="147"/>
        <v>14.435934999999999</v>
      </c>
      <c r="H321" s="44">
        <f t="shared" si="142"/>
        <v>17.850000000000001</v>
      </c>
      <c r="I321" s="122">
        <f t="shared" si="148"/>
        <v>107.1</v>
      </c>
      <c r="J321" s="116">
        <v>0</v>
      </c>
      <c r="K321" s="116">
        <v>0</v>
      </c>
      <c r="L321" s="117">
        <f t="shared" si="149"/>
        <v>0</v>
      </c>
      <c r="M321" s="116">
        <f t="shared" si="150"/>
        <v>0</v>
      </c>
      <c r="N321" s="116">
        <f t="shared" si="151"/>
        <v>0</v>
      </c>
      <c r="O321" s="118">
        <f t="shared" si="152"/>
        <v>0</v>
      </c>
      <c r="Q321" s="67">
        <v>17.649999999999999</v>
      </c>
    </row>
    <row r="322" spans="1:17" ht="24" hidden="1" customHeight="1" x14ac:dyDescent="0.2">
      <c r="A322" s="91" t="s">
        <v>712</v>
      </c>
      <c r="B322" s="92"/>
      <c r="C322" s="91"/>
      <c r="D322" s="92" t="s">
        <v>713</v>
      </c>
      <c r="E322" s="93"/>
      <c r="F322" s="94"/>
      <c r="G322" s="141"/>
      <c r="H322" s="95">
        <f>I322</f>
        <v>12015.36</v>
      </c>
      <c r="I322" s="123">
        <f>SUM(I323:I339)</f>
        <v>12015.36</v>
      </c>
      <c r="J322" s="132"/>
      <c r="K322" s="133"/>
      <c r="L322" s="134"/>
      <c r="M322" s="135">
        <f>SUM(M323:M339)</f>
        <v>0</v>
      </c>
      <c r="N322" s="135">
        <f>SUM(N323:N339)</f>
        <v>0</v>
      </c>
      <c r="O322" s="135">
        <f>SUM(O323:O339)</f>
        <v>0</v>
      </c>
      <c r="Q322" s="68" t="s">
        <v>3</v>
      </c>
    </row>
    <row r="323" spans="1:17" ht="51.95" hidden="1" customHeight="1" x14ac:dyDescent="0.2">
      <c r="A323" s="40" t="s">
        <v>714</v>
      </c>
      <c r="B323" s="40" t="s">
        <v>715</v>
      </c>
      <c r="C323" s="40" t="s">
        <v>834</v>
      </c>
      <c r="D323" s="42" t="s">
        <v>716</v>
      </c>
      <c r="E323" s="43" t="s">
        <v>6</v>
      </c>
      <c r="F323" s="45">
        <v>2</v>
      </c>
      <c r="G323" s="44">
        <f t="shared" ref="G323:G339" si="153">Q323*$S$3</f>
        <v>282.93614700000001</v>
      </c>
      <c r="H323" s="44">
        <f t="shared" si="142"/>
        <v>349.79</v>
      </c>
      <c r="I323" s="122">
        <f t="shared" ref="I323:I339" si="154">ROUND(F323*H323,2)</f>
        <v>699.58</v>
      </c>
      <c r="J323" s="116">
        <v>0</v>
      </c>
      <c r="K323" s="116">
        <v>0</v>
      </c>
      <c r="L323" s="117">
        <f t="shared" ref="L323:L339" si="155">J323+K323</f>
        <v>0</v>
      </c>
      <c r="M323" s="116">
        <f t="shared" ref="M323:M339" si="156">J323*H323</f>
        <v>0</v>
      </c>
      <c r="N323" s="116">
        <f t="shared" ref="N323:N339" si="157">K323*H323</f>
        <v>0</v>
      </c>
      <c r="O323" s="118">
        <f t="shared" ref="O323:O339" si="158">N323+M323</f>
        <v>0</v>
      </c>
      <c r="Q323" s="67">
        <v>345.93</v>
      </c>
    </row>
    <row r="324" spans="1:17" ht="51.95" hidden="1" customHeight="1" x14ac:dyDescent="0.2">
      <c r="A324" s="40" t="s">
        <v>717</v>
      </c>
      <c r="B324" s="40" t="s">
        <v>718</v>
      </c>
      <c r="C324" s="40" t="s">
        <v>834</v>
      </c>
      <c r="D324" s="42" t="s">
        <v>719</v>
      </c>
      <c r="E324" s="43" t="s">
        <v>6</v>
      </c>
      <c r="F324" s="45">
        <v>1</v>
      </c>
      <c r="G324" s="44">
        <f t="shared" si="153"/>
        <v>389.38583199999999</v>
      </c>
      <c r="H324" s="44">
        <f t="shared" si="142"/>
        <v>481.4</v>
      </c>
      <c r="I324" s="122">
        <f t="shared" si="154"/>
        <v>481.4</v>
      </c>
      <c r="J324" s="116">
        <v>0</v>
      </c>
      <c r="K324" s="116">
        <v>0</v>
      </c>
      <c r="L324" s="117">
        <f t="shared" si="155"/>
        <v>0</v>
      </c>
      <c r="M324" s="116">
        <f t="shared" si="156"/>
        <v>0</v>
      </c>
      <c r="N324" s="116">
        <f t="shared" si="157"/>
        <v>0</v>
      </c>
      <c r="O324" s="118">
        <f t="shared" si="158"/>
        <v>0</v>
      </c>
      <c r="Q324" s="67">
        <v>476.08</v>
      </c>
    </row>
    <row r="325" spans="1:17" ht="26.1" hidden="1" customHeight="1" x14ac:dyDescent="0.2">
      <c r="A325" s="40" t="s">
        <v>720</v>
      </c>
      <c r="B325" s="40" t="s">
        <v>721</v>
      </c>
      <c r="C325" s="40" t="s">
        <v>834</v>
      </c>
      <c r="D325" s="42" t="s">
        <v>722</v>
      </c>
      <c r="E325" s="43" t="s">
        <v>6</v>
      </c>
      <c r="F325" s="45">
        <v>4</v>
      </c>
      <c r="G325" s="44">
        <f t="shared" si="153"/>
        <v>8.4243699999999997</v>
      </c>
      <c r="H325" s="44">
        <f t="shared" si="142"/>
        <v>10.42</v>
      </c>
      <c r="I325" s="122">
        <f t="shared" si="154"/>
        <v>41.68</v>
      </c>
      <c r="J325" s="116">
        <v>0</v>
      </c>
      <c r="K325" s="116">
        <v>0</v>
      </c>
      <c r="L325" s="117">
        <f t="shared" si="155"/>
        <v>0</v>
      </c>
      <c r="M325" s="116">
        <f t="shared" si="156"/>
        <v>0</v>
      </c>
      <c r="N325" s="116">
        <f t="shared" si="157"/>
        <v>0</v>
      </c>
      <c r="O325" s="118">
        <f t="shared" si="158"/>
        <v>0</v>
      </c>
      <c r="Q325" s="67">
        <v>10.3</v>
      </c>
    </row>
    <row r="326" spans="1:17" ht="26.1" hidden="1" customHeight="1" x14ac:dyDescent="0.2">
      <c r="A326" s="40" t="s">
        <v>723</v>
      </c>
      <c r="B326" s="40" t="s">
        <v>724</v>
      </c>
      <c r="C326" s="40" t="s">
        <v>834</v>
      </c>
      <c r="D326" s="42" t="s">
        <v>725</v>
      </c>
      <c r="E326" s="43" t="s">
        <v>6</v>
      </c>
      <c r="F326" s="45">
        <v>13</v>
      </c>
      <c r="G326" s="44">
        <f t="shared" si="153"/>
        <v>8.8905729999999981</v>
      </c>
      <c r="H326" s="44">
        <f t="shared" si="142"/>
        <v>10.99</v>
      </c>
      <c r="I326" s="122">
        <f t="shared" si="154"/>
        <v>142.87</v>
      </c>
      <c r="J326" s="116">
        <v>0</v>
      </c>
      <c r="K326" s="116">
        <v>0</v>
      </c>
      <c r="L326" s="117">
        <f t="shared" si="155"/>
        <v>0</v>
      </c>
      <c r="M326" s="116">
        <f t="shared" si="156"/>
        <v>0</v>
      </c>
      <c r="N326" s="116">
        <f t="shared" si="157"/>
        <v>0</v>
      </c>
      <c r="O326" s="118">
        <f t="shared" si="158"/>
        <v>0</v>
      </c>
      <c r="Q326" s="67">
        <v>10.87</v>
      </c>
    </row>
    <row r="327" spans="1:17" ht="26.1" hidden="1" customHeight="1" x14ac:dyDescent="0.2">
      <c r="A327" s="40" t="s">
        <v>726</v>
      </c>
      <c r="B327" s="40" t="s">
        <v>727</v>
      </c>
      <c r="C327" s="40" t="s">
        <v>834</v>
      </c>
      <c r="D327" s="42" t="s">
        <v>728</v>
      </c>
      <c r="E327" s="43" t="s">
        <v>6</v>
      </c>
      <c r="F327" s="45">
        <v>4</v>
      </c>
      <c r="G327" s="44">
        <f t="shared" si="153"/>
        <v>9.8556950000000008</v>
      </c>
      <c r="H327" s="44">
        <f t="shared" si="142"/>
        <v>12.18</v>
      </c>
      <c r="I327" s="122">
        <f t="shared" si="154"/>
        <v>48.72</v>
      </c>
      <c r="J327" s="116">
        <v>0</v>
      </c>
      <c r="K327" s="116">
        <v>0</v>
      </c>
      <c r="L327" s="117">
        <f t="shared" si="155"/>
        <v>0</v>
      </c>
      <c r="M327" s="116">
        <f t="shared" si="156"/>
        <v>0</v>
      </c>
      <c r="N327" s="116">
        <f t="shared" si="157"/>
        <v>0</v>
      </c>
      <c r="O327" s="118">
        <f t="shared" si="158"/>
        <v>0</v>
      </c>
      <c r="Q327" s="67">
        <v>12.05</v>
      </c>
    </row>
    <row r="328" spans="1:17" ht="26.1" hidden="1" customHeight="1" x14ac:dyDescent="0.2">
      <c r="A328" s="40" t="s">
        <v>729</v>
      </c>
      <c r="B328" s="40" t="s">
        <v>730</v>
      </c>
      <c r="C328" s="40" t="s">
        <v>834</v>
      </c>
      <c r="D328" s="42" t="s">
        <v>731</v>
      </c>
      <c r="E328" s="43" t="s">
        <v>6</v>
      </c>
      <c r="F328" s="45">
        <v>1</v>
      </c>
      <c r="G328" s="44">
        <f t="shared" si="153"/>
        <v>53.237110999999999</v>
      </c>
      <c r="H328" s="44">
        <f t="shared" si="142"/>
        <v>65.819999999999993</v>
      </c>
      <c r="I328" s="122">
        <f t="shared" si="154"/>
        <v>65.819999999999993</v>
      </c>
      <c r="J328" s="116">
        <v>0</v>
      </c>
      <c r="K328" s="116">
        <v>0</v>
      </c>
      <c r="L328" s="117">
        <f t="shared" si="155"/>
        <v>0</v>
      </c>
      <c r="M328" s="116">
        <f t="shared" si="156"/>
        <v>0</v>
      </c>
      <c r="N328" s="116">
        <f t="shared" si="157"/>
        <v>0</v>
      </c>
      <c r="O328" s="118">
        <f t="shared" si="158"/>
        <v>0</v>
      </c>
      <c r="Q328" s="67">
        <v>65.09</v>
      </c>
    </row>
    <row r="329" spans="1:17" ht="26.1" hidden="1" customHeight="1" x14ac:dyDescent="0.2">
      <c r="A329" s="40" t="s">
        <v>732</v>
      </c>
      <c r="B329" s="40" t="s">
        <v>733</v>
      </c>
      <c r="C329" s="40" t="s">
        <v>834</v>
      </c>
      <c r="D329" s="42" t="s">
        <v>734</v>
      </c>
      <c r="E329" s="43" t="s">
        <v>6</v>
      </c>
      <c r="F329" s="45">
        <v>1</v>
      </c>
      <c r="G329" s="44">
        <f t="shared" si="153"/>
        <v>58.414417999999998</v>
      </c>
      <c r="H329" s="44">
        <f t="shared" si="142"/>
        <v>72.22</v>
      </c>
      <c r="I329" s="122">
        <f t="shared" si="154"/>
        <v>72.22</v>
      </c>
      <c r="J329" s="116">
        <v>0</v>
      </c>
      <c r="K329" s="116">
        <v>0</v>
      </c>
      <c r="L329" s="117">
        <f t="shared" si="155"/>
        <v>0</v>
      </c>
      <c r="M329" s="116">
        <f t="shared" si="156"/>
        <v>0</v>
      </c>
      <c r="N329" s="116">
        <f t="shared" si="157"/>
        <v>0</v>
      </c>
      <c r="O329" s="118">
        <f t="shared" si="158"/>
        <v>0</v>
      </c>
      <c r="Q329" s="67">
        <v>71.42</v>
      </c>
    </row>
    <row r="330" spans="1:17" ht="26.1" hidden="1" customHeight="1" x14ac:dyDescent="0.2">
      <c r="A330" s="40" t="s">
        <v>735</v>
      </c>
      <c r="B330" s="40" t="s">
        <v>736</v>
      </c>
      <c r="C330" s="40" t="s">
        <v>834</v>
      </c>
      <c r="D330" s="42" t="s">
        <v>737</v>
      </c>
      <c r="E330" s="43" t="s">
        <v>6</v>
      </c>
      <c r="F330" s="45">
        <v>1</v>
      </c>
      <c r="G330" s="44">
        <f t="shared" si="153"/>
        <v>54.979237999999995</v>
      </c>
      <c r="H330" s="44">
        <f t="shared" si="142"/>
        <v>67.97</v>
      </c>
      <c r="I330" s="122">
        <f t="shared" si="154"/>
        <v>67.97</v>
      </c>
      <c r="J330" s="116">
        <v>0</v>
      </c>
      <c r="K330" s="116">
        <v>0</v>
      </c>
      <c r="L330" s="117">
        <f t="shared" si="155"/>
        <v>0</v>
      </c>
      <c r="M330" s="116">
        <f t="shared" si="156"/>
        <v>0</v>
      </c>
      <c r="N330" s="116">
        <f t="shared" si="157"/>
        <v>0</v>
      </c>
      <c r="O330" s="118">
        <f t="shared" si="158"/>
        <v>0</v>
      </c>
      <c r="Q330" s="67">
        <v>67.22</v>
      </c>
    </row>
    <row r="331" spans="1:17" ht="39" hidden="1" customHeight="1" x14ac:dyDescent="0.2">
      <c r="A331" s="40" t="s">
        <v>738</v>
      </c>
      <c r="B331" s="40" t="s">
        <v>739</v>
      </c>
      <c r="C331" s="40" t="s">
        <v>836</v>
      </c>
      <c r="D331" s="42" t="s">
        <v>740</v>
      </c>
      <c r="E331" s="43" t="s">
        <v>19</v>
      </c>
      <c r="F331" s="45">
        <v>1</v>
      </c>
      <c r="G331" s="44">
        <f t="shared" si="153"/>
        <v>247.50471899999999</v>
      </c>
      <c r="H331" s="44">
        <f t="shared" si="142"/>
        <v>305.99</v>
      </c>
      <c r="I331" s="122">
        <f t="shared" si="154"/>
        <v>305.99</v>
      </c>
      <c r="J331" s="116">
        <v>0</v>
      </c>
      <c r="K331" s="116">
        <v>0</v>
      </c>
      <c r="L331" s="117">
        <f t="shared" si="155"/>
        <v>0</v>
      </c>
      <c r="M331" s="116">
        <f t="shared" si="156"/>
        <v>0</v>
      </c>
      <c r="N331" s="116">
        <f t="shared" si="157"/>
        <v>0</v>
      </c>
      <c r="O331" s="118">
        <f t="shared" si="158"/>
        <v>0</v>
      </c>
      <c r="Q331" s="67">
        <v>302.61</v>
      </c>
    </row>
    <row r="332" spans="1:17" ht="26.1" hidden="1" customHeight="1" x14ac:dyDescent="0.2">
      <c r="A332" s="40" t="s">
        <v>741</v>
      </c>
      <c r="B332" s="40" t="s">
        <v>742</v>
      </c>
      <c r="C332" s="40" t="s">
        <v>836</v>
      </c>
      <c r="D332" s="42" t="s">
        <v>743</v>
      </c>
      <c r="E332" s="43" t="s">
        <v>19</v>
      </c>
      <c r="F332" s="45">
        <v>1</v>
      </c>
      <c r="G332" s="44">
        <f t="shared" si="153"/>
        <v>183.85574099999999</v>
      </c>
      <c r="H332" s="44">
        <f t="shared" si="142"/>
        <v>227.3</v>
      </c>
      <c r="I332" s="122">
        <f t="shared" si="154"/>
        <v>227.3</v>
      </c>
      <c r="J332" s="116">
        <v>0</v>
      </c>
      <c r="K332" s="116">
        <v>0</v>
      </c>
      <c r="L332" s="117">
        <f t="shared" si="155"/>
        <v>0</v>
      </c>
      <c r="M332" s="116">
        <f t="shared" si="156"/>
        <v>0</v>
      </c>
      <c r="N332" s="116">
        <f t="shared" si="157"/>
        <v>0</v>
      </c>
      <c r="O332" s="118">
        <f t="shared" si="158"/>
        <v>0</v>
      </c>
      <c r="Q332" s="67">
        <v>224.79</v>
      </c>
    </row>
    <row r="333" spans="1:17" ht="26.1" hidden="1" customHeight="1" x14ac:dyDescent="0.2">
      <c r="A333" s="40" t="s">
        <v>744</v>
      </c>
      <c r="B333" s="40" t="s">
        <v>745</v>
      </c>
      <c r="C333" s="40" t="s">
        <v>836</v>
      </c>
      <c r="D333" s="42" t="s">
        <v>746</v>
      </c>
      <c r="E333" s="43" t="s">
        <v>19</v>
      </c>
      <c r="F333" s="45">
        <v>1</v>
      </c>
      <c r="G333" s="44">
        <f t="shared" si="153"/>
        <v>167.86579599999999</v>
      </c>
      <c r="H333" s="44">
        <f t="shared" si="142"/>
        <v>207.53</v>
      </c>
      <c r="I333" s="122">
        <f t="shared" si="154"/>
        <v>207.53</v>
      </c>
      <c r="J333" s="116">
        <v>0</v>
      </c>
      <c r="K333" s="116">
        <v>0</v>
      </c>
      <c r="L333" s="117">
        <f t="shared" si="155"/>
        <v>0</v>
      </c>
      <c r="M333" s="116">
        <f t="shared" si="156"/>
        <v>0</v>
      </c>
      <c r="N333" s="116">
        <f t="shared" si="157"/>
        <v>0</v>
      </c>
      <c r="O333" s="118">
        <f t="shared" si="158"/>
        <v>0</v>
      </c>
      <c r="Q333" s="67">
        <v>205.24</v>
      </c>
    </row>
    <row r="334" spans="1:17" ht="39" hidden="1" customHeight="1" x14ac:dyDescent="0.2">
      <c r="A334" s="40" t="s">
        <v>747</v>
      </c>
      <c r="B334" s="40" t="s">
        <v>619</v>
      </c>
      <c r="C334" s="40" t="s">
        <v>834</v>
      </c>
      <c r="D334" s="42" t="s">
        <v>620</v>
      </c>
      <c r="E334" s="43" t="s">
        <v>26</v>
      </c>
      <c r="F334" s="45">
        <v>300</v>
      </c>
      <c r="G334" s="44">
        <f t="shared" si="153"/>
        <v>6.3714409999999999</v>
      </c>
      <c r="H334" s="44">
        <f t="shared" si="142"/>
        <v>7.88</v>
      </c>
      <c r="I334" s="122">
        <f t="shared" si="154"/>
        <v>2364</v>
      </c>
      <c r="J334" s="116">
        <v>0</v>
      </c>
      <c r="K334" s="116">
        <v>0</v>
      </c>
      <c r="L334" s="117">
        <f t="shared" si="155"/>
        <v>0</v>
      </c>
      <c r="M334" s="116">
        <f t="shared" si="156"/>
        <v>0</v>
      </c>
      <c r="N334" s="116">
        <f t="shared" si="157"/>
        <v>0</v>
      </c>
      <c r="O334" s="118">
        <f t="shared" si="158"/>
        <v>0</v>
      </c>
      <c r="Q334" s="67">
        <v>7.79</v>
      </c>
    </row>
    <row r="335" spans="1:17" ht="39" hidden="1" customHeight="1" x14ac:dyDescent="0.2">
      <c r="A335" s="40" t="s">
        <v>748</v>
      </c>
      <c r="B335" s="40" t="s">
        <v>749</v>
      </c>
      <c r="C335" s="40" t="s">
        <v>834</v>
      </c>
      <c r="D335" s="42" t="s">
        <v>750</v>
      </c>
      <c r="E335" s="43" t="s">
        <v>26</v>
      </c>
      <c r="F335" s="45">
        <v>50</v>
      </c>
      <c r="G335" s="44">
        <f t="shared" si="153"/>
        <v>9.0459739999999993</v>
      </c>
      <c r="H335" s="44">
        <f t="shared" si="142"/>
        <v>11.18</v>
      </c>
      <c r="I335" s="122">
        <f t="shared" si="154"/>
        <v>559</v>
      </c>
      <c r="J335" s="116">
        <v>0</v>
      </c>
      <c r="K335" s="116">
        <v>0</v>
      </c>
      <c r="L335" s="117">
        <f t="shared" si="155"/>
        <v>0</v>
      </c>
      <c r="M335" s="116">
        <f t="shared" si="156"/>
        <v>0</v>
      </c>
      <c r="N335" s="116">
        <f t="shared" si="157"/>
        <v>0</v>
      </c>
      <c r="O335" s="118">
        <f t="shared" si="158"/>
        <v>0</v>
      </c>
      <c r="Q335" s="67">
        <v>11.06</v>
      </c>
    </row>
    <row r="336" spans="1:17" ht="39" hidden="1" customHeight="1" x14ac:dyDescent="0.2">
      <c r="A336" s="40" t="s">
        <v>751</v>
      </c>
      <c r="B336" s="40" t="s">
        <v>752</v>
      </c>
      <c r="C336" s="40" t="s">
        <v>834</v>
      </c>
      <c r="D336" s="42" t="s">
        <v>753</v>
      </c>
      <c r="E336" s="43" t="s">
        <v>26</v>
      </c>
      <c r="F336" s="45">
        <v>60</v>
      </c>
      <c r="G336" s="44">
        <f t="shared" si="153"/>
        <v>14.517724999999999</v>
      </c>
      <c r="H336" s="44">
        <f t="shared" si="142"/>
        <v>17.95</v>
      </c>
      <c r="I336" s="122">
        <f t="shared" si="154"/>
        <v>1077</v>
      </c>
      <c r="J336" s="116">
        <v>0</v>
      </c>
      <c r="K336" s="116">
        <v>0</v>
      </c>
      <c r="L336" s="117">
        <f t="shared" si="155"/>
        <v>0</v>
      </c>
      <c r="M336" s="116">
        <f t="shared" si="156"/>
        <v>0</v>
      </c>
      <c r="N336" s="116">
        <f t="shared" si="157"/>
        <v>0</v>
      </c>
      <c r="O336" s="118">
        <f t="shared" si="158"/>
        <v>0</v>
      </c>
      <c r="Q336" s="67">
        <v>17.75</v>
      </c>
    </row>
    <row r="337" spans="1:17" ht="39" hidden="1" customHeight="1" x14ac:dyDescent="0.2">
      <c r="A337" s="40" t="s">
        <v>754</v>
      </c>
      <c r="B337" s="40" t="s">
        <v>755</v>
      </c>
      <c r="C337" s="40" t="s">
        <v>834</v>
      </c>
      <c r="D337" s="42" t="s">
        <v>756</v>
      </c>
      <c r="E337" s="43" t="s">
        <v>26</v>
      </c>
      <c r="F337" s="45">
        <v>80</v>
      </c>
      <c r="G337" s="44">
        <f t="shared" si="153"/>
        <v>22.852125999999998</v>
      </c>
      <c r="H337" s="44">
        <f t="shared" si="142"/>
        <v>28.25</v>
      </c>
      <c r="I337" s="122">
        <f t="shared" si="154"/>
        <v>2260</v>
      </c>
      <c r="J337" s="116">
        <v>0</v>
      </c>
      <c r="K337" s="116">
        <v>0</v>
      </c>
      <c r="L337" s="117">
        <f t="shared" si="155"/>
        <v>0</v>
      </c>
      <c r="M337" s="116">
        <f t="shared" si="156"/>
        <v>0</v>
      </c>
      <c r="N337" s="116">
        <f t="shared" si="157"/>
        <v>0</v>
      </c>
      <c r="O337" s="118">
        <f t="shared" si="158"/>
        <v>0</v>
      </c>
      <c r="Q337" s="67">
        <v>27.94</v>
      </c>
    </row>
    <row r="338" spans="1:17" ht="51.95" hidden="1" customHeight="1" x14ac:dyDescent="0.2">
      <c r="A338" s="40" t="s">
        <v>757</v>
      </c>
      <c r="B338" s="40" t="s">
        <v>758</v>
      </c>
      <c r="C338" s="40" t="s">
        <v>834</v>
      </c>
      <c r="D338" s="42" t="s">
        <v>759</v>
      </c>
      <c r="E338" s="43" t="s">
        <v>26</v>
      </c>
      <c r="F338" s="45">
        <v>82.5</v>
      </c>
      <c r="G338" s="44">
        <f t="shared" si="153"/>
        <v>25.714776000000001</v>
      </c>
      <c r="H338" s="44">
        <f t="shared" si="142"/>
        <v>31.79</v>
      </c>
      <c r="I338" s="122">
        <f t="shared" si="154"/>
        <v>2622.68</v>
      </c>
      <c r="J338" s="116">
        <v>0</v>
      </c>
      <c r="K338" s="116">
        <v>0</v>
      </c>
      <c r="L338" s="117">
        <f t="shared" si="155"/>
        <v>0</v>
      </c>
      <c r="M338" s="116">
        <f t="shared" si="156"/>
        <v>0</v>
      </c>
      <c r="N338" s="116">
        <f t="shared" si="157"/>
        <v>0</v>
      </c>
      <c r="O338" s="118">
        <f t="shared" si="158"/>
        <v>0</v>
      </c>
      <c r="Q338" s="67">
        <v>31.44</v>
      </c>
    </row>
    <row r="339" spans="1:17" ht="51.95" hidden="1" customHeight="1" x14ac:dyDescent="0.2">
      <c r="A339" s="40" t="s">
        <v>760</v>
      </c>
      <c r="B339" s="40" t="s">
        <v>761</v>
      </c>
      <c r="C339" s="40" t="s">
        <v>834</v>
      </c>
      <c r="D339" s="42" t="s">
        <v>762</v>
      </c>
      <c r="E339" s="43" t="s">
        <v>26</v>
      </c>
      <c r="F339" s="45">
        <v>12</v>
      </c>
      <c r="G339" s="44">
        <f t="shared" si="153"/>
        <v>52.010261</v>
      </c>
      <c r="H339" s="44">
        <f t="shared" si="142"/>
        <v>64.3</v>
      </c>
      <c r="I339" s="122">
        <f t="shared" si="154"/>
        <v>771.6</v>
      </c>
      <c r="J339" s="116">
        <v>0</v>
      </c>
      <c r="K339" s="116">
        <v>0</v>
      </c>
      <c r="L339" s="117">
        <f t="shared" si="155"/>
        <v>0</v>
      </c>
      <c r="M339" s="116">
        <f t="shared" si="156"/>
        <v>0</v>
      </c>
      <c r="N339" s="116">
        <f t="shared" si="157"/>
        <v>0</v>
      </c>
      <c r="O339" s="118">
        <f t="shared" si="158"/>
        <v>0</v>
      </c>
      <c r="Q339" s="67">
        <v>63.59</v>
      </c>
    </row>
    <row r="340" spans="1:17" ht="24" hidden="1" customHeight="1" x14ac:dyDescent="0.2">
      <c r="A340" s="91" t="s">
        <v>763</v>
      </c>
      <c r="B340" s="92"/>
      <c r="C340" s="91"/>
      <c r="D340" s="92" t="s">
        <v>764</v>
      </c>
      <c r="E340" s="93"/>
      <c r="F340" s="94"/>
      <c r="G340" s="141"/>
      <c r="H340" s="95">
        <f>I340</f>
        <v>30697.040000000001</v>
      </c>
      <c r="I340" s="123">
        <f>SUM(I341:I362)</f>
        <v>30697.040000000001</v>
      </c>
      <c r="J340" s="132"/>
      <c r="K340" s="133"/>
      <c r="L340" s="134"/>
      <c r="M340" s="135">
        <f>SUM(M341:M362)</f>
        <v>0</v>
      </c>
      <c r="N340" s="135">
        <f>SUM(N341:N362)</f>
        <v>0</v>
      </c>
      <c r="O340" s="135">
        <f>SUM(O341:O362)</f>
        <v>0</v>
      </c>
      <c r="Q340" s="68" t="s">
        <v>3</v>
      </c>
    </row>
    <row r="341" spans="1:17" ht="51.95" hidden="1" customHeight="1" x14ac:dyDescent="0.2">
      <c r="A341" s="40" t="s">
        <v>765</v>
      </c>
      <c r="B341" s="40" t="s">
        <v>766</v>
      </c>
      <c r="C341" s="40" t="s">
        <v>834</v>
      </c>
      <c r="D341" s="42" t="s">
        <v>767</v>
      </c>
      <c r="E341" s="43" t="s">
        <v>26</v>
      </c>
      <c r="F341" s="45">
        <v>10</v>
      </c>
      <c r="G341" s="44">
        <f t="shared" ref="G341:G362" si="159">Q341*$S$3</f>
        <v>72.163317000000006</v>
      </c>
      <c r="H341" s="44">
        <f t="shared" si="142"/>
        <v>89.22</v>
      </c>
      <c r="I341" s="122">
        <f t="shared" ref="I341:I362" si="160">ROUND(F341*H341,2)</f>
        <v>892.2</v>
      </c>
      <c r="J341" s="116">
        <v>0</v>
      </c>
      <c r="K341" s="116">
        <v>0</v>
      </c>
      <c r="L341" s="117">
        <f t="shared" ref="L341:L365" si="161">J341+K341</f>
        <v>0</v>
      </c>
      <c r="M341" s="116">
        <f t="shared" ref="M341:M362" si="162">J341*H341</f>
        <v>0</v>
      </c>
      <c r="N341" s="116">
        <f t="shared" ref="N341:N362" si="163">K341*H341</f>
        <v>0</v>
      </c>
      <c r="O341" s="118">
        <f t="shared" ref="O341:O362" si="164">N341+M341</f>
        <v>0</v>
      </c>
      <c r="Q341" s="67">
        <v>88.23</v>
      </c>
    </row>
    <row r="342" spans="1:17" ht="51.95" hidden="1" customHeight="1" x14ac:dyDescent="0.2">
      <c r="A342" s="40" t="s">
        <v>768</v>
      </c>
      <c r="B342" s="40" t="s">
        <v>769</v>
      </c>
      <c r="C342" s="40" t="s">
        <v>834</v>
      </c>
      <c r="D342" s="42" t="s">
        <v>770</v>
      </c>
      <c r="E342" s="43" t="s">
        <v>26</v>
      </c>
      <c r="F342" s="45">
        <v>30</v>
      </c>
      <c r="G342" s="44">
        <f t="shared" si="159"/>
        <v>93.396000999999998</v>
      </c>
      <c r="H342" s="44">
        <f t="shared" si="142"/>
        <v>115.47</v>
      </c>
      <c r="I342" s="122">
        <f t="shared" si="160"/>
        <v>3464.1</v>
      </c>
      <c r="J342" s="116">
        <v>0</v>
      </c>
      <c r="K342" s="116">
        <v>0</v>
      </c>
      <c r="L342" s="117">
        <f t="shared" si="161"/>
        <v>0</v>
      </c>
      <c r="M342" s="116">
        <f t="shared" si="162"/>
        <v>0</v>
      </c>
      <c r="N342" s="116">
        <f t="shared" si="163"/>
        <v>0</v>
      </c>
      <c r="O342" s="118">
        <f t="shared" si="164"/>
        <v>0</v>
      </c>
      <c r="Q342" s="67">
        <v>114.19</v>
      </c>
    </row>
    <row r="343" spans="1:17" ht="51.95" hidden="1" customHeight="1" x14ac:dyDescent="0.2">
      <c r="A343" s="40" t="s">
        <v>771</v>
      </c>
      <c r="B343" s="40" t="s">
        <v>772</v>
      </c>
      <c r="C343" s="40" t="s">
        <v>834</v>
      </c>
      <c r="D343" s="42" t="s">
        <v>773</v>
      </c>
      <c r="E343" s="43" t="s">
        <v>26</v>
      </c>
      <c r="F343" s="45">
        <v>14.51</v>
      </c>
      <c r="G343" s="44">
        <f t="shared" si="159"/>
        <v>147.066599</v>
      </c>
      <c r="H343" s="44">
        <f t="shared" si="142"/>
        <v>181.82</v>
      </c>
      <c r="I343" s="122">
        <f t="shared" si="160"/>
        <v>2638.21</v>
      </c>
      <c r="J343" s="116">
        <v>0</v>
      </c>
      <c r="K343" s="116">
        <v>0</v>
      </c>
      <c r="L343" s="117">
        <f t="shared" si="161"/>
        <v>0</v>
      </c>
      <c r="M343" s="116">
        <f t="shared" si="162"/>
        <v>0</v>
      </c>
      <c r="N343" s="116">
        <f t="shared" si="163"/>
        <v>0</v>
      </c>
      <c r="O343" s="118">
        <f t="shared" si="164"/>
        <v>0</v>
      </c>
      <c r="Q343" s="67">
        <v>179.81</v>
      </c>
    </row>
    <row r="344" spans="1:17" ht="39" hidden="1" customHeight="1" x14ac:dyDescent="0.2">
      <c r="A344" s="40" t="s">
        <v>774</v>
      </c>
      <c r="B344" s="40" t="s">
        <v>752</v>
      </c>
      <c r="C344" s="40" t="s">
        <v>834</v>
      </c>
      <c r="D344" s="42" t="s">
        <v>753</v>
      </c>
      <c r="E344" s="43" t="s">
        <v>26</v>
      </c>
      <c r="F344" s="45">
        <v>6</v>
      </c>
      <c r="G344" s="44">
        <f t="shared" si="159"/>
        <v>14.517724999999999</v>
      </c>
      <c r="H344" s="44">
        <f t="shared" si="142"/>
        <v>17.95</v>
      </c>
      <c r="I344" s="122">
        <f t="shared" si="160"/>
        <v>107.7</v>
      </c>
      <c r="J344" s="116">
        <v>0</v>
      </c>
      <c r="K344" s="116">
        <v>0</v>
      </c>
      <c r="L344" s="117">
        <f t="shared" si="161"/>
        <v>0</v>
      </c>
      <c r="M344" s="116">
        <f t="shared" si="162"/>
        <v>0</v>
      </c>
      <c r="N344" s="116">
        <f t="shared" si="163"/>
        <v>0</v>
      </c>
      <c r="O344" s="118">
        <f t="shared" si="164"/>
        <v>0</v>
      </c>
      <c r="Q344" s="67">
        <v>17.75</v>
      </c>
    </row>
    <row r="345" spans="1:17" ht="26.1" hidden="1" customHeight="1" x14ac:dyDescent="0.2">
      <c r="A345" s="40" t="s">
        <v>775</v>
      </c>
      <c r="B345" s="40" t="s">
        <v>776</v>
      </c>
      <c r="C345" s="40" t="s">
        <v>834</v>
      </c>
      <c r="D345" s="42" t="s">
        <v>777</v>
      </c>
      <c r="E345" s="43" t="s">
        <v>26</v>
      </c>
      <c r="F345" s="45">
        <v>9</v>
      </c>
      <c r="G345" s="44">
        <f t="shared" si="159"/>
        <v>71.656218999999993</v>
      </c>
      <c r="H345" s="44">
        <f t="shared" si="142"/>
        <v>88.59</v>
      </c>
      <c r="I345" s="122">
        <f t="shared" si="160"/>
        <v>797.31</v>
      </c>
      <c r="J345" s="116">
        <v>0</v>
      </c>
      <c r="K345" s="116">
        <v>0</v>
      </c>
      <c r="L345" s="117">
        <f t="shared" si="161"/>
        <v>0</v>
      </c>
      <c r="M345" s="116">
        <f t="shared" si="162"/>
        <v>0</v>
      </c>
      <c r="N345" s="116">
        <f t="shared" si="163"/>
        <v>0</v>
      </c>
      <c r="O345" s="118">
        <f t="shared" si="164"/>
        <v>0</v>
      </c>
      <c r="Q345" s="67">
        <v>87.61</v>
      </c>
    </row>
    <row r="346" spans="1:17" ht="26.1" hidden="1" customHeight="1" x14ac:dyDescent="0.2">
      <c r="A346" s="40" t="s">
        <v>778</v>
      </c>
      <c r="B346" s="40" t="s">
        <v>622</v>
      </c>
      <c r="C346" s="40" t="s">
        <v>836</v>
      </c>
      <c r="D346" s="42" t="s">
        <v>623</v>
      </c>
      <c r="E346" s="43" t="s">
        <v>19</v>
      </c>
      <c r="F346" s="45">
        <v>3</v>
      </c>
      <c r="G346" s="44">
        <f t="shared" si="159"/>
        <v>356.83341199999995</v>
      </c>
      <c r="H346" s="44">
        <f t="shared" si="142"/>
        <v>441.15</v>
      </c>
      <c r="I346" s="122">
        <f t="shared" si="160"/>
        <v>1323.45</v>
      </c>
      <c r="J346" s="116">
        <v>0</v>
      </c>
      <c r="K346" s="116">
        <v>0</v>
      </c>
      <c r="L346" s="117">
        <f t="shared" si="161"/>
        <v>0</v>
      </c>
      <c r="M346" s="116">
        <f t="shared" si="162"/>
        <v>0</v>
      </c>
      <c r="N346" s="116">
        <f t="shared" si="163"/>
        <v>0</v>
      </c>
      <c r="O346" s="118">
        <f t="shared" si="164"/>
        <v>0</v>
      </c>
      <c r="Q346" s="67">
        <v>436.28</v>
      </c>
    </row>
    <row r="347" spans="1:17" ht="26.1" hidden="1" customHeight="1" x14ac:dyDescent="0.2">
      <c r="A347" s="40" t="s">
        <v>779</v>
      </c>
      <c r="B347" s="40" t="s">
        <v>780</v>
      </c>
      <c r="C347" s="40" t="s">
        <v>834</v>
      </c>
      <c r="D347" s="42" t="s">
        <v>781</v>
      </c>
      <c r="E347" s="43" t="s">
        <v>6</v>
      </c>
      <c r="F347" s="45">
        <v>3</v>
      </c>
      <c r="G347" s="44">
        <f t="shared" si="159"/>
        <v>39.455495999999997</v>
      </c>
      <c r="H347" s="44">
        <f t="shared" si="142"/>
        <v>48.78</v>
      </c>
      <c r="I347" s="122">
        <f t="shared" si="160"/>
        <v>146.34</v>
      </c>
      <c r="J347" s="116">
        <v>0</v>
      </c>
      <c r="K347" s="116">
        <v>0</v>
      </c>
      <c r="L347" s="117">
        <f t="shared" si="161"/>
        <v>0</v>
      </c>
      <c r="M347" s="116">
        <f t="shared" si="162"/>
        <v>0</v>
      </c>
      <c r="N347" s="116">
        <f t="shared" si="163"/>
        <v>0</v>
      </c>
      <c r="O347" s="118">
        <f t="shared" si="164"/>
        <v>0</v>
      </c>
      <c r="Q347" s="67">
        <v>48.24</v>
      </c>
    </row>
    <row r="348" spans="1:17" ht="51.95" hidden="1" customHeight="1" x14ac:dyDescent="0.2">
      <c r="A348" s="40" t="s">
        <v>782</v>
      </c>
      <c r="B348" s="40" t="s">
        <v>783</v>
      </c>
      <c r="C348" s="40" t="s">
        <v>834</v>
      </c>
      <c r="D348" s="42" t="s">
        <v>784</v>
      </c>
      <c r="E348" s="43" t="s">
        <v>6</v>
      </c>
      <c r="F348" s="45">
        <v>2</v>
      </c>
      <c r="G348" s="44">
        <f t="shared" si="159"/>
        <v>9.0050789999999985</v>
      </c>
      <c r="H348" s="44">
        <f t="shared" si="142"/>
        <v>11.13</v>
      </c>
      <c r="I348" s="122">
        <f t="shared" si="160"/>
        <v>22.26</v>
      </c>
      <c r="J348" s="116">
        <v>0</v>
      </c>
      <c r="K348" s="116">
        <v>0</v>
      </c>
      <c r="L348" s="117">
        <f t="shared" si="161"/>
        <v>0</v>
      </c>
      <c r="M348" s="116">
        <f t="shared" si="162"/>
        <v>0</v>
      </c>
      <c r="N348" s="116">
        <f t="shared" si="163"/>
        <v>0</v>
      </c>
      <c r="O348" s="118">
        <f t="shared" si="164"/>
        <v>0</v>
      </c>
      <c r="Q348" s="67">
        <v>11.01</v>
      </c>
    </row>
    <row r="349" spans="1:17" ht="51.95" hidden="1" customHeight="1" x14ac:dyDescent="0.2">
      <c r="A349" s="40" t="s">
        <v>785</v>
      </c>
      <c r="B349" s="40" t="s">
        <v>786</v>
      </c>
      <c r="C349" s="40" t="s">
        <v>834</v>
      </c>
      <c r="D349" s="42" t="s">
        <v>787</v>
      </c>
      <c r="E349" s="43" t="s">
        <v>6</v>
      </c>
      <c r="F349" s="45">
        <v>6</v>
      </c>
      <c r="G349" s="44">
        <f t="shared" si="159"/>
        <v>29.125418999999997</v>
      </c>
      <c r="H349" s="44">
        <f t="shared" si="142"/>
        <v>36.01</v>
      </c>
      <c r="I349" s="122">
        <f t="shared" si="160"/>
        <v>216.06</v>
      </c>
      <c r="J349" s="116">
        <v>0</v>
      </c>
      <c r="K349" s="116">
        <v>0</v>
      </c>
      <c r="L349" s="117">
        <f t="shared" si="161"/>
        <v>0</v>
      </c>
      <c r="M349" s="116">
        <f t="shared" si="162"/>
        <v>0</v>
      </c>
      <c r="N349" s="116">
        <f t="shared" si="163"/>
        <v>0</v>
      </c>
      <c r="O349" s="118">
        <f t="shared" si="164"/>
        <v>0</v>
      </c>
      <c r="Q349" s="67">
        <v>35.61</v>
      </c>
    </row>
    <row r="350" spans="1:17" ht="39" hidden="1" customHeight="1" x14ac:dyDescent="0.2">
      <c r="A350" s="40" t="s">
        <v>788</v>
      </c>
      <c r="B350" s="40" t="s">
        <v>789</v>
      </c>
      <c r="C350" s="40" t="s">
        <v>834</v>
      </c>
      <c r="D350" s="42" t="s">
        <v>790</v>
      </c>
      <c r="E350" s="43" t="s">
        <v>26</v>
      </c>
      <c r="F350" s="45">
        <v>20</v>
      </c>
      <c r="G350" s="44">
        <f t="shared" si="159"/>
        <v>10.755385</v>
      </c>
      <c r="H350" s="44">
        <f t="shared" si="142"/>
        <v>13.3</v>
      </c>
      <c r="I350" s="122">
        <f t="shared" si="160"/>
        <v>266</v>
      </c>
      <c r="J350" s="116">
        <v>0</v>
      </c>
      <c r="K350" s="116">
        <v>0</v>
      </c>
      <c r="L350" s="117">
        <f t="shared" si="161"/>
        <v>0</v>
      </c>
      <c r="M350" s="116">
        <f t="shared" si="162"/>
        <v>0</v>
      </c>
      <c r="N350" s="116">
        <f t="shared" si="163"/>
        <v>0</v>
      </c>
      <c r="O350" s="118">
        <f t="shared" si="164"/>
        <v>0</v>
      </c>
      <c r="Q350" s="67">
        <v>13.15</v>
      </c>
    </row>
    <row r="351" spans="1:17" ht="39" hidden="1" customHeight="1" x14ac:dyDescent="0.2">
      <c r="A351" s="40" t="s">
        <v>791</v>
      </c>
      <c r="B351" s="40" t="s">
        <v>792</v>
      </c>
      <c r="C351" s="40" t="s">
        <v>834</v>
      </c>
      <c r="D351" s="42" t="s">
        <v>793</v>
      </c>
      <c r="E351" s="43" t="s">
        <v>26</v>
      </c>
      <c r="F351" s="45">
        <v>20</v>
      </c>
      <c r="G351" s="44">
        <f t="shared" si="159"/>
        <v>35.832199000000003</v>
      </c>
      <c r="H351" s="44">
        <f t="shared" ref="H351:H365" si="165">ROUND(G351*1.2363,2)</f>
        <v>44.3</v>
      </c>
      <c r="I351" s="122">
        <f t="shared" si="160"/>
        <v>886</v>
      </c>
      <c r="J351" s="116">
        <v>0</v>
      </c>
      <c r="K351" s="116">
        <v>0</v>
      </c>
      <c r="L351" s="117">
        <f t="shared" si="161"/>
        <v>0</v>
      </c>
      <c r="M351" s="116">
        <f t="shared" si="162"/>
        <v>0</v>
      </c>
      <c r="N351" s="116">
        <f t="shared" si="163"/>
        <v>0</v>
      </c>
      <c r="O351" s="118">
        <f t="shared" si="164"/>
        <v>0</v>
      </c>
      <c r="Q351" s="67">
        <v>43.81</v>
      </c>
    </row>
    <row r="352" spans="1:17" ht="26.1" hidden="1" customHeight="1" x14ac:dyDescent="0.2">
      <c r="A352" s="40" t="s">
        <v>794</v>
      </c>
      <c r="B352" s="40" t="s">
        <v>795</v>
      </c>
      <c r="C352" s="40" t="s">
        <v>834</v>
      </c>
      <c r="D352" s="42" t="s">
        <v>796</v>
      </c>
      <c r="E352" s="43" t="s">
        <v>6</v>
      </c>
      <c r="F352" s="45">
        <v>3</v>
      </c>
      <c r="G352" s="44">
        <f t="shared" si="159"/>
        <v>108.28178099999998</v>
      </c>
      <c r="H352" s="44">
        <f t="shared" si="165"/>
        <v>133.87</v>
      </c>
      <c r="I352" s="122">
        <f t="shared" si="160"/>
        <v>401.61</v>
      </c>
      <c r="J352" s="116">
        <v>0</v>
      </c>
      <c r="K352" s="116">
        <v>0</v>
      </c>
      <c r="L352" s="117">
        <f t="shared" si="161"/>
        <v>0</v>
      </c>
      <c r="M352" s="116">
        <f t="shared" si="162"/>
        <v>0</v>
      </c>
      <c r="N352" s="116">
        <f t="shared" si="163"/>
        <v>0</v>
      </c>
      <c r="O352" s="118">
        <f t="shared" si="164"/>
        <v>0</v>
      </c>
      <c r="Q352" s="67">
        <v>132.38999999999999</v>
      </c>
    </row>
    <row r="353" spans="1:17" ht="39" hidden="1" customHeight="1" x14ac:dyDescent="0.2">
      <c r="A353" s="40" t="s">
        <v>797</v>
      </c>
      <c r="B353" s="40" t="s">
        <v>798</v>
      </c>
      <c r="C353" s="40" t="s">
        <v>834</v>
      </c>
      <c r="D353" s="42" t="s">
        <v>799</v>
      </c>
      <c r="E353" s="43" t="s">
        <v>6</v>
      </c>
      <c r="F353" s="45">
        <v>5</v>
      </c>
      <c r="G353" s="44">
        <f t="shared" si="159"/>
        <v>8.0399569999999994</v>
      </c>
      <c r="H353" s="44">
        <f t="shared" si="165"/>
        <v>9.94</v>
      </c>
      <c r="I353" s="122">
        <f t="shared" si="160"/>
        <v>49.7</v>
      </c>
      <c r="J353" s="116">
        <v>0</v>
      </c>
      <c r="K353" s="116">
        <v>0</v>
      </c>
      <c r="L353" s="117">
        <f t="shared" si="161"/>
        <v>0</v>
      </c>
      <c r="M353" s="116">
        <f t="shared" si="162"/>
        <v>0</v>
      </c>
      <c r="N353" s="116">
        <f t="shared" si="163"/>
        <v>0</v>
      </c>
      <c r="O353" s="118">
        <f t="shared" si="164"/>
        <v>0</v>
      </c>
      <c r="Q353" s="67">
        <v>9.83</v>
      </c>
    </row>
    <row r="354" spans="1:17" ht="51.95" hidden="1" customHeight="1" x14ac:dyDescent="0.2">
      <c r="A354" s="40" t="s">
        <v>800</v>
      </c>
      <c r="B354" s="40" t="s">
        <v>801</v>
      </c>
      <c r="C354" s="40" t="s">
        <v>834</v>
      </c>
      <c r="D354" s="42" t="s">
        <v>802</v>
      </c>
      <c r="E354" s="43" t="s">
        <v>6</v>
      </c>
      <c r="F354" s="45">
        <v>70</v>
      </c>
      <c r="G354" s="44">
        <f t="shared" si="159"/>
        <v>19.253366</v>
      </c>
      <c r="H354" s="44">
        <f t="shared" si="165"/>
        <v>23.8</v>
      </c>
      <c r="I354" s="122">
        <f t="shared" si="160"/>
        <v>1666</v>
      </c>
      <c r="J354" s="116">
        <v>0</v>
      </c>
      <c r="K354" s="116">
        <v>0</v>
      </c>
      <c r="L354" s="117">
        <f t="shared" si="161"/>
        <v>0</v>
      </c>
      <c r="M354" s="116">
        <f t="shared" si="162"/>
        <v>0</v>
      </c>
      <c r="N354" s="116">
        <f t="shared" si="163"/>
        <v>0</v>
      </c>
      <c r="O354" s="118">
        <f t="shared" si="164"/>
        <v>0</v>
      </c>
      <c r="Q354" s="67">
        <v>23.54</v>
      </c>
    </row>
    <row r="355" spans="1:17" ht="26.1" hidden="1" customHeight="1" x14ac:dyDescent="0.2">
      <c r="A355" s="40" t="s">
        <v>803</v>
      </c>
      <c r="B355" s="40" t="s">
        <v>804</v>
      </c>
      <c r="C355" s="40" t="s">
        <v>836</v>
      </c>
      <c r="D355" s="42" t="s">
        <v>805</v>
      </c>
      <c r="E355" s="43" t="s">
        <v>19</v>
      </c>
      <c r="F355" s="45">
        <v>1</v>
      </c>
      <c r="G355" s="44">
        <f t="shared" si="159"/>
        <v>1630.3282489999999</v>
      </c>
      <c r="H355" s="44">
        <f t="shared" si="165"/>
        <v>2015.57</v>
      </c>
      <c r="I355" s="122">
        <f t="shared" si="160"/>
        <v>2015.57</v>
      </c>
      <c r="J355" s="116">
        <v>0</v>
      </c>
      <c r="K355" s="116">
        <v>0</v>
      </c>
      <c r="L355" s="117">
        <f t="shared" si="161"/>
        <v>0</v>
      </c>
      <c r="M355" s="116">
        <f t="shared" si="162"/>
        <v>0</v>
      </c>
      <c r="N355" s="116">
        <f t="shared" si="163"/>
        <v>0</v>
      </c>
      <c r="O355" s="118">
        <f t="shared" si="164"/>
        <v>0</v>
      </c>
      <c r="Q355" s="67">
        <v>1993.31</v>
      </c>
    </row>
    <row r="356" spans="1:17" ht="26.1" hidden="1" customHeight="1" x14ac:dyDescent="0.2">
      <c r="A356" s="40" t="s">
        <v>806</v>
      </c>
      <c r="B356" s="40" t="s">
        <v>807</v>
      </c>
      <c r="C356" s="40" t="s">
        <v>836</v>
      </c>
      <c r="D356" s="42" t="s">
        <v>808</v>
      </c>
      <c r="E356" s="43" t="s">
        <v>19</v>
      </c>
      <c r="F356" s="45">
        <v>1</v>
      </c>
      <c r="G356" s="44">
        <f t="shared" si="159"/>
        <v>446.66336899999999</v>
      </c>
      <c r="H356" s="44">
        <f t="shared" si="165"/>
        <v>552.21</v>
      </c>
      <c r="I356" s="122">
        <f t="shared" si="160"/>
        <v>552.21</v>
      </c>
      <c r="J356" s="116">
        <v>0</v>
      </c>
      <c r="K356" s="116">
        <v>0</v>
      </c>
      <c r="L356" s="117">
        <f t="shared" si="161"/>
        <v>0</v>
      </c>
      <c r="M356" s="116">
        <f t="shared" si="162"/>
        <v>0</v>
      </c>
      <c r="N356" s="116">
        <f t="shared" si="163"/>
        <v>0</v>
      </c>
      <c r="O356" s="118">
        <f t="shared" si="164"/>
        <v>0</v>
      </c>
      <c r="Q356" s="67">
        <v>546.11</v>
      </c>
    </row>
    <row r="357" spans="1:17" ht="26.1" hidden="1" customHeight="1" x14ac:dyDescent="0.2">
      <c r="A357" s="40" t="s">
        <v>809</v>
      </c>
      <c r="B357" s="40" t="s">
        <v>810</v>
      </c>
      <c r="C357" s="40" t="s">
        <v>836</v>
      </c>
      <c r="D357" s="42" t="s">
        <v>811</v>
      </c>
      <c r="E357" s="43" t="s">
        <v>19</v>
      </c>
      <c r="F357" s="45">
        <v>2</v>
      </c>
      <c r="G357" s="44">
        <f t="shared" si="159"/>
        <v>307.90663399999994</v>
      </c>
      <c r="H357" s="44">
        <f t="shared" si="165"/>
        <v>380.66</v>
      </c>
      <c r="I357" s="122">
        <f t="shared" si="160"/>
        <v>761.32</v>
      </c>
      <c r="J357" s="116">
        <v>0</v>
      </c>
      <c r="K357" s="116">
        <v>0</v>
      </c>
      <c r="L357" s="117">
        <f t="shared" si="161"/>
        <v>0</v>
      </c>
      <c r="M357" s="116">
        <f t="shared" si="162"/>
        <v>0</v>
      </c>
      <c r="N357" s="116">
        <f t="shared" si="163"/>
        <v>0</v>
      </c>
      <c r="O357" s="118">
        <f t="shared" si="164"/>
        <v>0</v>
      </c>
      <c r="Q357" s="67">
        <v>376.46</v>
      </c>
    </row>
    <row r="358" spans="1:17" ht="26.1" hidden="1" customHeight="1" x14ac:dyDescent="0.2">
      <c r="A358" s="40" t="s">
        <v>812</v>
      </c>
      <c r="B358" s="40" t="s">
        <v>813</v>
      </c>
      <c r="C358" s="40" t="s">
        <v>834</v>
      </c>
      <c r="D358" s="42" t="s">
        <v>814</v>
      </c>
      <c r="E358" s="43" t="s">
        <v>6</v>
      </c>
      <c r="F358" s="45">
        <v>1</v>
      </c>
      <c r="G358" s="44">
        <f t="shared" si="159"/>
        <v>63.804379000000004</v>
      </c>
      <c r="H358" s="44">
        <f t="shared" si="165"/>
        <v>78.88</v>
      </c>
      <c r="I358" s="122">
        <f t="shared" si="160"/>
        <v>78.88</v>
      </c>
      <c r="J358" s="116">
        <v>0</v>
      </c>
      <c r="K358" s="116">
        <v>0</v>
      </c>
      <c r="L358" s="117">
        <f t="shared" si="161"/>
        <v>0</v>
      </c>
      <c r="M358" s="116">
        <f t="shared" si="162"/>
        <v>0</v>
      </c>
      <c r="N358" s="116">
        <f t="shared" si="163"/>
        <v>0</v>
      </c>
      <c r="O358" s="118">
        <f t="shared" si="164"/>
        <v>0</v>
      </c>
      <c r="Q358" s="67">
        <v>78.010000000000005</v>
      </c>
    </row>
    <row r="359" spans="1:17" ht="26.1" hidden="1" customHeight="1" x14ac:dyDescent="0.2">
      <c r="A359" s="40" t="s">
        <v>815</v>
      </c>
      <c r="B359" s="40" t="s">
        <v>733</v>
      </c>
      <c r="C359" s="40" t="s">
        <v>834</v>
      </c>
      <c r="D359" s="42" t="s">
        <v>734</v>
      </c>
      <c r="E359" s="43" t="s">
        <v>6</v>
      </c>
      <c r="F359" s="45">
        <v>5</v>
      </c>
      <c r="G359" s="44">
        <f t="shared" si="159"/>
        <v>58.414417999999998</v>
      </c>
      <c r="H359" s="44">
        <f t="shared" si="165"/>
        <v>72.22</v>
      </c>
      <c r="I359" s="122">
        <f t="shared" si="160"/>
        <v>361.1</v>
      </c>
      <c r="J359" s="116">
        <v>0</v>
      </c>
      <c r="K359" s="116">
        <v>0</v>
      </c>
      <c r="L359" s="117">
        <f t="shared" si="161"/>
        <v>0</v>
      </c>
      <c r="M359" s="116">
        <f t="shared" si="162"/>
        <v>0</v>
      </c>
      <c r="N359" s="116">
        <f t="shared" si="163"/>
        <v>0</v>
      </c>
      <c r="O359" s="118">
        <f t="shared" si="164"/>
        <v>0</v>
      </c>
      <c r="Q359" s="67">
        <v>71.42</v>
      </c>
    </row>
    <row r="360" spans="1:17" ht="26.1" hidden="1" customHeight="1" x14ac:dyDescent="0.2">
      <c r="A360" s="40" t="s">
        <v>816</v>
      </c>
      <c r="B360" s="40" t="s">
        <v>736</v>
      </c>
      <c r="C360" s="40" t="s">
        <v>834</v>
      </c>
      <c r="D360" s="42" t="s">
        <v>737</v>
      </c>
      <c r="E360" s="43" t="s">
        <v>6</v>
      </c>
      <c r="F360" s="45">
        <v>6</v>
      </c>
      <c r="G360" s="44">
        <f t="shared" si="159"/>
        <v>54.979237999999995</v>
      </c>
      <c r="H360" s="44">
        <f t="shared" si="165"/>
        <v>67.97</v>
      </c>
      <c r="I360" s="122">
        <f t="shared" si="160"/>
        <v>407.82</v>
      </c>
      <c r="J360" s="116">
        <v>0</v>
      </c>
      <c r="K360" s="116">
        <v>0</v>
      </c>
      <c r="L360" s="117">
        <f t="shared" si="161"/>
        <v>0</v>
      </c>
      <c r="M360" s="116">
        <f t="shared" si="162"/>
        <v>0</v>
      </c>
      <c r="N360" s="116">
        <f t="shared" si="163"/>
        <v>0</v>
      </c>
      <c r="O360" s="118">
        <f t="shared" si="164"/>
        <v>0</v>
      </c>
      <c r="Q360" s="67">
        <v>67.22</v>
      </c>
    </row>
    <row r="361" spans="1:17" ht="26.1" hidden="1" customHeight="1" x14ac:dyDescent="0.2">
      <c r="A361" s="40" t="s">
        <v>817</v>
      </c>
      <c r="B361" s="40" t="s">
        <v>742</v>
      </c>
      <c r="C361" s="40" t="s">
        <v>836</v>
      </c>
      <c r="D361" s="42" t="s">
        <v>743</v>
      </c>
      <c r="E361" s="43" t="s">
        <v>19</v>
      </c>
      <c r="F361" s="45">
        <v>4</v>
      </c>
      <c r="G361" s="44">
        <f t="shared" si="159"/>
        <v>183.85574099999999</v>
      </c>
      <c r="H361" s="44">
        <f t="shared" si="165"/>
        <v>227.3</v>
      </c>
      <c r="I361" s="122">
        <f t="shared" si="160"/>
        <v>909.2</v>
      </c>
      <c r="J361" s="116">
        <v>0</v>
      </c>
      <c r="K361" s="116">
        <v>0</v>
      </c>
      <c r="L361" s="117">
        <f t="shared" si="161"/>
        <v>0</v>
      </c>
      <c r="M361" s="116">
        <f t="shared" si="162"/>
        <v>0</v>
      </c>
      <c r="N361" s="116">
        <f t="shared" si="163"/>
        <v>0</v>
      </c>
      <c r="O361" s="118">
        <f t="shared" si="164"/>
        <v>0</v>
      </c>
      <c r="Q361" s="67">
        <v>224.79</v>
      </c>
    </row>
    <row r="362" spans="1:17" ht="51.95" hidden="1" customHeight="1" x14ac:dyDescent="0.2">
      <c r="A362" s="40" t="s">
        <v>818</v>
      </c>
      <c r="B362" s="40" t="s">
        <v>819</v>
      </c>
      <c r="C362" s="40" t="s">
        <v>836</v>
      </c>
      <c r="D362" s="42" t="s">
        <v>820</v>
      </c>
      <c r="E362" s="43" t="s">
        <v>19</v>
      </c>
      <c r="F362" s="45">
        <v>1</v>
      </c>
      <c r="G362" s="44">
        <f t="shared" si="159"/>
        <v>10300.092785999999</v>
      </c>
      <c r="H362" s="44">
        <f t="shared" si="165"/>
        <v>12734</v>
      </c>
      <c r="I362" s="122">
        <f t="shared" si="160"/>
        <v>12734</v>
      </c>
      <c r="J362" s="116">
        <v>0</v>
      </c>
      <c r="K362" s="116">
        <v>0</v>
      </c>
      <c r="L362" s="117">
        <f t="shared" si="161"/>
        <v>0</v>
      </c>
      <c r="M362" s="116">
        <f t="shared" si="162"/>
        <v>0</v>
      </c>
      <c r="N362" s="116">
        <f t="shared" si="163"/>
        <v>0</v>
      </c>
      <c r="O362" s="118">
        <f t="shared" si="164"/>
        <v>0</v>
      </c>
      <c r="Q362" s="67">
        <v>12593.34</v>
      </c>
    </row>
    <row r="363" spans="1:17" ht="24" hidden="1" customHeight="1" x14ac:dyDescent="0.2">
      <c r="A363" s="91" t="s">
        <v>821</v>
      </c>
      <c r="B363" s="92"/>
      <c r="C363" s="91"/>
      <c r="D363" s="92" t="s">
        <v>822</v>
      </c>
      <c r="E363" s="93"/>
      <c r="F363" s="94"/>
      <c r="G363" s="141"/>
      <c r="H363" s="95">
        <f>I363</f>
        <v>72434.5</v>
      </c>
      <c r="I363" s="123">
        <f>SUM(I364:I365)</f>
        <v>72434.5</v>
      </c>
      <c r="J363" s="132"/>
      <c r="K363" s="133"/>
      <c r="L363" s="134"/>
      <c r="M363" s="135">
        <f>SUM(M364:M365)</f>
        <v>0</v>
      </c>
      <c r="N363" s="135">
        <f>SUM(N364:N365)</f>
        <v>0</v>
      </c>
      <c r="O363" s="135">
        <f>SUM(O364:O365)</f>
        <v>0</v>
      </c>
      <c r="Q363" s="68" t="s">
        <v>3</v>
      </c>
    </row>
    <row r="364" spans="1:17" ht="65.099999999999994" hidden="1" customHeight="1" x14ac:dyDescent="0.2">
      <c r="A364" s="40" t="s">
        <v>823</v>
      </c>
      <c r="B364" s="40" t="s">
        <v>824</v>
      </c>
      <c r="C364" s="40" t="s">
        <v>836</v>
      </c>
      <c r="D364" s="42" t="s">
        <v>825</v>
      </c>
      <c r="E364" s="43" t="s">
        <v>19</v>
      </c>
      <c r="F364" s="45">
        <v>1</v>
      </c>
      <c r="G364" s="44">
        <f>Q364*$S$3</f>
        <v>33025.665118999998</v>
      </c>
      <c r="H364" s="44">
        <f t="shared" si="165"/>
        <v>40829.629999999997</v>
      </c>
      <c r="I364" s="122">
        <f>ROUND(F364*H364,2)</f>
        <v>40829.629999999997</v>
      </c>
      <c r="J364" s="116">
        <v>0</v>
      </c>
      <c r="K364" s="116">
        <v>0</v>
      </c>
      <c r="L364" s="117">
        <f t="shared" si="161"/>
        <v>0</v>
      </c>
      <c r="M364" s="116">
        <f t="shared" ref="M364:M365" si="166">J364*H364</f>
        <v>0</v>
      </c>
      <c r="N364" s="116">
        <f t="shared" ref="N364:N365" si="167">K364*H364</f>
        <v>0</v>
      </c>
      <c r="O364" s="118">
        <f t="shared" ref="O364:O365" si="168">N364+M364</f>
        <v>0</v>
      </c>
      <c r="Q364" s="67">
        <v>40378.61</v>
      </c>
    </row>
    <row r="365" spans="1:17" ht="26.1" hidden="1" customHeight="1" x14ac:dyDescent="0.2">
      <c r="A365" s="40" t="s">
        <v>826</v>
      </c>
      <c r="B365" s="41" t="s">
        <v>900</v>
      </c>
      <c r="C365" s="40" t="s">
        <v>828</v>
      </c>
      <c r="D365" s="42" t="s">
        <v>827</v>
      </c>
      <c r="E365" s="43" t="s">
        <v>19</v>
      </c>
      <c r="F365" s="45">
        <v>1</v>
      </c>
      <c r="G365" s="44">
        <f>Q365*$S$3</f>
        <v>25564.077924999998</v>
      </c>
      <c r="H365" s="44">
        <f t="shared" si="165"/>
        <v>31604.87</v>
      </c>
      <c r="I365" s="122">
        <f>ROUND(F365*H365,2)</f>
        <v>31604.87</v>
      </c>
      <c r="J365" s="116">
        <v>0</v>
      </c>
      <c r="K365" s="116">
        <v>0</v>
      </c>
      <c r="L365" s="117">
        <f t="shared" si="161"/>
        <v>0</v>
      </c>
      <c r="M365" s="116">
        <f t="shared" si="166"/>
        <v>0</v>
      </c>
      <c r="N365" s="116">
        <f t="shared" si="167"/>
        <v>0</v>
      </c>
      <c r="O365" s="118">
        <f t="shared" si="168"/>
        <v>0</v>
      </c>
      <c r="Q365" s="67">
        <v>31255.75</v>
      </c>
    </row>
    <row r="366" spans="1:17" x14ac:dyDescent="0.2">
      <c r="A366" s="101"/>
      <c r="B366" s="102"/>
      <c r="C366" s="102"/>
      <c r="D366" s="102"/>
      <c r="E366" s="102"/>
      <c r="F366" s="102"/>
      <c r="G366" s="102"/>
      <c r="H366" s="103"/>
      <c r="I366" s="102"/>
      <c r="J366" s="125"/>
      <c r="K366" s="126"/>
      <c r="L366" s="127"/>
      <c r="M366" s="128"/>
      <c r="N366" s="127"/>
      <c r="O366" s="129"/>
      <c r="Q366" s="71">
        <f>I285+I131+I51+I35+I30+I16+I13</f>
        <v>2889999.99</v>
      </c>
    </row>
    <row r="367" spans="1:17" ht="24.95" customHeight="1" thickBot="1" x14ac:dyDescent="0.25">
      <c r="A367" s="104"/>
      <c r="B367" s="105"/>
      <c r="C367" s="105"/>
      <c r="D367" s="106"/>
      <c r="E367" s="315" t="s">
        <v>985</v>
      </c>
      <c r="F367" s="315"/>
      <c r="G367" s="319">
        <f>I13+I16+I30+I35+I51+I131+I285+0.01</f>
        <v>2890000</v>
      </c>
      <c r="H367" s="319"/>
      <c r="I367" s="319"/>
      <c r="J367" s="98"/>
      <c r="K367" s="99"/>
      <c r="L367" s="100"/>
      <c r="M367" s="73">
        <f>M13+M16+M30+M35+M51+M131+M285</f>
        <v>1170365.9814800001</v>
      </c>
      <c r="N367" s="73">
        <f>N13+N16+N30+N35+N51+N131+N285</f>
        <v>351409.63587699994</v>
      </c>
      <c r="O367" s="107">
        <f>O13+O16+O30+O35+O51+O131+O285</f>
        <v>1521775.6173570002</v>
      </c>
    </row>
    <row r="368" spans="1:17" x14ac:dyDescent="0.2">
      <c r="A368" s="14"/>
      <c r="B368" s="14"/>
      <c r="C368" s="14"/>
      <c r="D368" s="3"/>
      <c r="E368" s="14"/>
      <c r="F368" s="14"/>
      <c r="G368" s="15"/>
      <c r="I368" s="15"/>
      <c r="J368" s="15"/>
      <c r="K368" s="14"/>
    </row>
    <row r="369" spans="1:16" x14ac:dyDescent="0.2">
      <c r="A369" s="14"/>
      <c r="B369" s="14"/>
      <c r="C369" s="14"/>
      <c r="D369" s="3"/>
      <c r="E369" s="14"/>
      <c r="F369" s="14"/>
      <c r="G369" s="15"/>
      <c r="I369" s="15"/>
      <c r="J369" s="15"/>
      <c r="K369" s="14"/>
      <c r="P369" s="62" t="e">
        <f>O366-#REF!</f>
        <v>#REF!</v>
      </c>
    </row>
    <row r="370" spans="1:16" ht="60" customHeight="1" x14ac:dyDescent="0.2">
      <c r="A370" s="4"/>
      <c r="B370" s="4"/>
      <c r="C370" s="4"/>
      <c r="D370" s="4"/>
      <c r="E370" s="4"/>
      <c r="F370" s="4"/>
      <c r="G370" s="19"/>
      <c r="I370" s="19"/>
      <c r="J370" s="19"/>
      <c r="K370" s="19"/>
    </row>
    <row r="371" spans="1:16" ht="69.95" customHeight="1" x14ac:dyDescent="0.2">
      <c r="B371" s="10"/>
      <c r="C371" s="10"/>
      <c r="D371" s="17"/>
      <c r="E371" s="10"/>
      <c r="F371" s="17"/>
      <c r="G371" s="17"/>
      <c r="I371" s="17"/>
      <c r="J371" s="17"/>
      <c r="K371" s="17"/>
    </row>
  </sheetData>
  <mergeCells count="14">
    <mergeCell ref="P11:Q11"/>
    <mergeCell ref="A3:E3"/>
    <mergeCell ref="A4:E4"/>
    <mergeCell ref="A5:E5"/>
    <mergeCell ref="A6:E6"/>
    <mergeCell ref="A7:E7"/>
    <mergeCell ref="A8:E8"/>
    <mergeCell ref="E11:I11"/>
    <mergeCell ref="M11:O11"/>
    <mergeCell ref="E367:F367"/>
    <mergeCell ref="F8:O8"/>
    <mergeCell ref="A9:O9"/>
    <mergeCell ref="G367:I367"/>
    <mergeCell ref="J11:L11"/>
  </mergeCells>
  <phoneticPr fontId="23" type="noConversion"/>
  <pageMargins left="0.51181102362204722" right="0.51181102362204722" top="0.98425196850393704" bottom="0.98425196850393704" header="0.51181102362204722" footer="0.51181102362204722"/>
  <pageSetup paperSize="9" scale="53" fitToHeight="0" orientation="landscape" horizontalDpi="360" verticalDpi="360" r:id="rId1"/>
  <headerFooter>
    <oddFooter>Página &amp;P de &amp;N</oddFooter>
  </headerFooter>
  <rowBreaks count="2" manualBreakCount="2">
    <brk id="203" max="14" man="1"/>
    <brk id="349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21008-0C63-4766-8B78-1E574F5476CD}">
  <dimension ref="A1:E312"/>
  <sheetViews>
    <sheetView view="pageBreakPreview" topLeftCell="A174" zoomScale="90" zoomScaleNormal="95" zoomScaleSheetLayoutView="90" workbookViewId="0">
      <selection activeCell="B308" sqref="B308:E308"/>
    </sheetView>
  </sheetViews>
  <sheetFormatPr defaultRowHeight="12.75" x14ac:dyDescent="0.2"/>
  <cols>
    <col min="1" max="1" width="16.25" style="153" customWidth="1"/>
    <col min="2" max="2" width="17.125" style="153" customWidth="1"/>
    <col min="3" max="3" width="19.5" style="153" customWidth="1"/>
    <col min="4" max="4" width="21.625" style="153" customWidth="1"/>
    <col min="5" max="5" width="18" style="164" customWidth="1"/>
    <col min="6" max="16384" width="9" style="152"/>
  </cols>
  <sheetData>
    <row r="1" spans="1:5" x14ac:dyDescent="0.2">
      <c r="A1" s="166"/>
      <c r="B1" s="167"/>
      <c r="C1" s="167"/>
      <c r="D1" s="167"/>
      <c r="E1" s="168"/>
    </row>
    <row r="2" spans="1:5" x14ac:dyDescent="0.2">
      <c r="A2" s="169"/>
      <c r="E2" s="170"/>
    </row>
    <row r="3" spans="1:5" x14ac:dyDescent="0.2">
      <c r="A3" s="169"/>
      <c r="E3" s="170"/>
    </row>
    <row r="4" spans="1:5" x14ac:dyDescent="0.2">
      <c r="A4" s="169"/>
      <c r="E4" s="170"/>
    </row>
    <row r="5" spans="1:5" x14ac:dyDescent="0.2">
      <c r="A5" s="171"/>
      <c r="B5" s="154"/>
      <c r="C5" s="155"/>
      <c r="D5" s="155"/>
      <c r="E5" s="172"/>
    </row>
    <row r="6" spans="1:5" x14ac:dyDescent="0.2">
      <c r="A6" s="171" t="s">
        <v>1004</v>
      </c>
      <c r="B6" s="154"/>
      <c r="C6" s="155"/>
      <c r="D6" s="155"/>
      <c r="E6" s="172"/>
    </row>
    <row r="7" spans="1:5" x14ac:dyDescent="0.2">
      <c r="A7" s="171" t="s">
        <v>967</v>
      </c>
      <c r="B7" s="154"/>
      <c r="C7" s="155"/>
      <c r="D7" s="155"/>
      <c r="E7" s="172"/>
    </row>
    <row r="8" spans="1:5" x14ac:dyDescent="0.2">
      <c r="A8" s="171" t="s">
        <v>973</v>
      </c>
      <c r="B8" s="154"/>
      <c r="C8" s="155"/>
      <c r="D8" s="155"/>
      <c r="E8" s="172"/>
    </row>
    <row r="9" spans="1:5" x14ac:dyDescent="0.2">
      <c r="A9" s="171" t="s">
        <v>987</v>
      </c>
      <c r="B9" s="154"/>
      <c r="C9" s="155"/>
      <c r="D9" s="155"/>
      <c r="E9" s="172"/>
    </row>
    <row r="10" spans="1:5" ht="13.5" thickBot="1" x14ac:dyDescent="0.25">
      <c r="A10" s="173"/>
      <c r="B10" s="156"/>
      <c r="C10" s="156"/>
      <c r="D10" s="156"/>
      <c r="E10" s="174"/>
    </row>
    <row r="11" spans="1:5" s="157" customFormat="1" ht="21" customHeight="1" thickBot="1" x14ac:dyDescent="0.25">
      <c r="A11" s="366" t="s">
        <v>1197</v>
      </c>
      <c r="B11" s="367"/>
      <c r="C11" s="367"/>
      <c r="D11" s="367"/>
      <c r="E11" s="368"/>
    </row>
    <row r="12" spans="1:5" x14ac:dyDescent="0.2">
      <c r="A12" s="169"/>
      <c r="E12" s="170"/>
    </row>
    <row r="13" spans="1:5" ht="17.25" customHeight="1" x14ac:dyDescent="0.2">
      <c r="A13" s="175" t="s">
        <v>1005</v>
      </c>
      <c r="B13" s="361" t="s">
        <v>2</v>
      </c>
      <c r="C13" s="361"/>
      <c r="D13" s="361"/>
      <c r="E13" s="362"/>
    </row>
    <row r="14" spans="1:5" s="157" customFormat="1" ht="18.75" customHeight="1" x14ac:dyDescent="0.2">
      <c r="A14" s="176" t="s">
        <v>1006</v>
      </c>
      <c r="B14" s="369" t="s">
        <v>5</v>
      </c>
      <c r="C14" s="370"/>
      <c r="D14" s="370"/>
      <c r="E14" s="371"/>
    </row>
    <row r="15" spans="1:5" ht="15" customHeight="1" x14ac:dyDescent="0.2">
      <c r="A15" s="355" t="s">
        <v>1007</v>
      </c>
      <c r="B15" s="356"/>
      <c r="C15" s="356"/>
      <c r="D15" s="357"/>
      <c r="E15" s="177">
        <v>4.67</v>
      </c>
    </row>
    <row r="16" spans="1:5" ht="15" customHeight="1" x14ac:dyDescent="0.2">
      <c r="A16" s="355" t="s">
        <v>1008</v>
      </c>
      <c r="B16" s="356"/>
      <c r="C16" s="356"/>
      <c r="D16" s="357"/>
      <c r="E16" s="177">
        <f>MEDIÇÃO!F14</f>
        <v>8</v>
      </c>
    </row>
    <row r="17" spans="1:5" ht="15" customHeight="1" x14ac:dyDescent="0.2">
      <c r="A17" s="358" t="s">
        <v>1198</v>
      </c>
      <c r="B17" s="359"/>
      <c r="C17" s="359"/>
      <c r="D17" s="360"/>
      <c r="E17" s="178">
        <v>1</v>
      </c>
    </row>
    <row r="18" spans="1:5" hidden="1" x14ac:dyDescent="0.2">
      <c r="A18" s="169"/>
      <c r="E18" s="170"/>
    </row>
    <row r="19" spans="1:5" s="157" customFormat="1" ht="18.75" hidden="1" customHeight="1" x14ac:dyDescent="0.2">
      <c r="A19" s="176" t="s">
        <v>1009</v>
      </c>
      <c r="B19" s="369" t="s">
        <v>1010</v>
      </c>
      <c r="C19" s="370"/>
      <c r="D19" s="370"/>
      <c r="E19" s="371"/>
    </row>
    <row r="20" spans="1:5" ht="15" hidden="1" customHeight="1" x14ac:dyDescent="0.2">
      <c r="A20" s="372" t="s">
        <v>1011</v>
      </c>
      <c r="B20" s="373"/>
      <c r="C20" s="373"/>
      <c r="D20" s="373"/>
      <c r="E20" s="177">
        <v>1</v>
      </c>
    </row>
    <row r="21" spans="1:5" ht="15" hidden="1" customHeight="1" x14ac:dyDescent="0.2">
      <c r="A21" s="337" t="s">
        <v>1012</v>
      </c>
      <c r="B21" s="338"/>
      <c r="C21" s="338"/>
      <c r="D21" s="338"/>
      <c r="E21" s="177">
        <v>1</v>
      </c>
    </row>
    <row r="22" spans="1:5" ht="15" hidden="1" customHeight="1" x14ac:dyDescent="0.2">
      <c r="A22" s="339" t="s">
        <v>1013</v>
      </c>
      <c r="B22" s="340"/>
      <c r="C22" s="340"/>
      <c r="D22" s="340"/>
      <c r="E22" s="178">
        <f>E20</f>
        <v>1</v>
      </c>
    </row>
    <row r="23" spans="1:5" ht="14.25" customHeight="1" x14ac:dyDescent="0.2">
      <c r="A23" s="169"/>
      <c r="E23" s="170"/>
    </row>
    <row r="24" spans="1:5" ht="17.25" customHeight="1" x14ac:dyDescent="0.2">
      <c r="A24" s="175" t="s">
        <v>1014</v>
      </c>
      <c r="B24" s="361" t="s">
        <v>10</v>
      </c>
      <c r="C24" s="361"/>
      <c r="D24" s="361"/>
      <c r="E24" s="362"/>
    </row>
    <row r="25" spans="1:5" s="157" customFormat="1" ht="39.75" hidden="1" customHeight="1" x14ac:dyDescent="0.2">
      <c r="A25" s="176" t="s">
        <v>1015</v>
      </c>
      <c r="B25" s="369" t="s">
        <v>12</v>
      </c>
      <c r="C25" s="370"/>
      <c r="D25" s="370"/>
      <c r="E25" s="371"/>
    </row>
    <row r="26" spans="1:5" s="159" customFormat="1" ht="14.25" hidden="1" customHeight="1" x14ac:dyDescent="0.2">
      <c r="A26" s="372" t="s">
        <v>1016</v>
      </c>
      <c r="B26" s="373"/>
      <c r="C26" s="373"/>
      <c r="D26" s="373"/>
      <c r="E26" s="180">
        <v>16</v>
      </c>
    </row>
    <row r="27" spans="1:5" ht="14.25" hidden="1" customHeight="1" x14ac:dyDescent="0.2">
      <c r="A27" s="337" t="s">
        <v>1017</v>
      </c>
      <c r="B27" s="338"/>
      <c r="C27" s="338"/>
      <c r="D27" s="338"/>
      <c r="E27" s="181">
        <v>16</v>
      </c>
    </row>
    <row r="28" spans="1:5" ht="14.25" hidden="1" customHeight="1" x14ac:dyDescent="0.2">
      <c r="A28" s="339" t="s">
        <v>1018</v>
      </c>
      <c r="B28" s="340"/>
      <c r="C28" s="340"/>
      <c r="D28" s="340"/>
      <c r="E28" s="182">
        <v>16</v>
      </c>
    </row>
    <row r="29" spans="1:5" ht="14.25" customHeight="1" x14ac:dyDescent="0.2">
      <c r="A29" s="374"/>
      <c r="B29" s="375"/>
      <c r="C29" s="161"/>
      <c r="D29" s="161"/>
      <c r="E29" s="183"/>
    </row>
    <row r="30" spans="1:5" s="157" customFormat="1" ht="39.75" customHeight="1" x14ac:dyDescent="0.2">
      <c r="A30" s="176" t="s">
        <v>1019</v>
      </c>
      <c r="B30" s="341" t="s">
        <v>15</v>
      </c>
      <c r="C30" s="341"/>
      <c r="D30" s="341"/>
      <c r="E30" s="342"/>
    </row>
    <row r="31" spans="1:5" ht="15" customHeight="1" x14ac:dyDescent="0.2">
      <c r="A31" s="355" t="s">
        <v>1020</v>
      </c>
      <c r="B31" s="356"/>
      <c r="C31" s="356"/>
      <c r="D31" s="357"/>
      <c r="E31" s="177">
        <v>4.67</v>
      </c>
    </row>
    <row r="32" spans="1:5" ht="15" customHeight="1" x14ac:dyDescent="0.2">
      <c r="A32" s="355" t="s">
        <v>1021</v>
      </c>
      <c r="B32" s="356"/>
      <c r="C32" s="356"/>
      <c r="D32" s="357"/>
      <c r="E32" s="177">
        <f>MEDIÇÃO!F18</f>
        <v>8</v>
      </c>
    </row>
    <row r="33" spans="1:5" ht="15" customHeight="1" x14ac:dyDescent="0.2">
      <c r="A33" s="358" t="s">
        <v>1199</v>
      </c>
      <c r="B33" s="359"/>
      <c r="C33" s="359"/>
      <c r="D33" s="360"/>
      <c r="E33" s="184">
        <v>1</v>
      </c>
    </row>
    <row r="34" spans="1:5" ht="15" customHeight="1" x14ac:dyDescent="0.2">
      <c r="A34" s="185"/>
      <c r="B34" s="162"/>
      <c r="C34" s="162"/>
      <c r="D34" s="162"/>
      <c r="E34" s="186"/>
    </row>
    <row r="35" spans="1:5" s="157" customFormat="1" ht="39.75" hidden="1" customHeight="1" x14ac:dyDescent="0.2">
      <c r="A35" s="176" t="s">
        <v>1022</v>
      </c>
      <c r="B35" s="341" t="s">
        <v>25</v>
      </c>
      <c r="C35" s="341"/>
      <c r="D35" s="341"/>
      <c r="E35" s="342"/>
    </row>
    <row r="36" spans="1:5" ht="15" hidden="1" customHeight="1" x14ac:dyDescent="0.2">
      <c r="A36" s="355" t="s">
        <v>1023</v>
      </c>
      <c r="B36" s="356"/>
      <c r="C36" s="356"/>
      <c r="D36" s="357"/>
      <c r="E36" s="177">
        <v>206.3</v>
      </c>
    </row>
    <row r="37" spans="1:5" ht="15" hidden="1" customHeight="1" x14ac:dyDescent="0.2">
      <c r="A37" s="355" t="s">
        <v>1024</v>
      </c>
      <c r="B37" s="356"/>
      <c r="C37" s="356"/>
      <c r="D37" s="357"/>
      <c r="E37" s="177">
        <f>[1]MEDIÇÃO!D22</f>
        <v>382.7</v>
      </c>
    </row>
    <row r="38" spans="1:5" ht="15" hidden="1" customHeight="1" x14ac:dyDescent="0.2">
      <c r="A38" s="358" t="s">
        <v>1025</v>
      </c>
      <c r="B38" s="359"/>
      <c r="C38" s="359"/>
      <c r="D38" s="360"/>
      <c r="E38" s="184">
        <v>107.3</v>
      </c>
    </row>
    <row r="39" spans="1:5" hidden="1" x14ac:dyDescent="0.2">
      <c r="A39" s="169"/>
      <c r="E39" s="170"/>
    </row>
    <row r="40" spans="1:5" s="157" customFormat="1" ht="39.75" hidden="1" customHeight="1" x14ac:dyDescent="0.2">
      <c r="A40" s="176" t="s">
        <v>1026</v>
      </c>
      <c r="B40" s="341" t="s">
        <v>30</v>
      </c>
      <c r="C40" s="341"/>
      <c r="D40" s="341"/>
      <c r="E40" s="342"/>
    </row>
    <row r="41" spans="1:5" ht="15" hidden="1" customHeight="1" x14ac:dyDescent="0.2">
      <c r="A41" s="355" t="s">
        <v>1027</v>
      </c>
      <c r="B41" s="356"/>
      <c r="C41" s="356"/>
      <c r="D41" s="357"/>
      <c r="E41" s="177">
        <f>'[2]memória de cálculo'!F15</f>
        <v>5481.14</v>
      </c>
    </row>
    <row r="42" spans="1:5" ht="15" hidden="1" customHeight="1" x14ac:dyDescent="0.2">
      <c r="A42" s="355" t="s">
        <v>1028</v>
      </c>
      <c r="B42" s="356"/>
      <c r="C42" s="356"/>
      <c r="D42" s="357"/>
      <c r="E42" s="177">
        <f>[2]MEDIÇÃO!D19</f>
        <v>5481.14</v>
      </c>
    </row>
    <row r="43" spans="1:5" ht="15" hidden="1" customHeight="1" x14ac:dyDescent="0.2">
      <c r="A43" s="358" t="s">
        <v>1029</v>
      </c>
      <c r="B43" s="359"/>
      <c r="C43" s="359"/>
      <c r="D43" s="360"/>
      <c r="E43" s="184">
        <f>E41</f>
        <v>5481.14</v>
      </c>
    </row>
    <row r="44" spans="1:5" hidden="1" x14ac:dyDescent="0.2">
      <c r="A44" s="169"/>
      <c r="E44" s="170"/>
    </row>
    <row r="45" spans="1:5" s="157" customFormat="1" ht="39.75" hidden="1" customHeight="1" x14ac:dyDescent="0.2">
      <c r="A45" s="176" t="s">
        <v>1030</v>
      </c>
      <c r="B45" s="341" t="s">
        <v>32</v>
      </c>
      <c r="C45" s="341"/>
      <c r="D45" s="341"/>
      <c r="E45" s="342"/>
    </row>
    <row r="46" spans="1:5" ht="15" hidden="1" customHeight="1" x14ac:dyDescent="0.2">
      <c r="A46" s="355" t="s">
        <v>1031</v>
      </c>
      <c r="B46" s="356"/>
      <c r="C46" s="356"/>
      <c r="D46" s="357"/>
      <c r="E46" s="177">
        <f>'[2]memória de cálculo'!F20</f>
        <v>1068.8223</v>
      </c>
    </row>
    <row r="47" spans="1:5" ht="15" hidden="1" customHeight="1" x14ac:dyDescent="0.2">
      <c r="A47" s="355" t="s">
        <v>1032</v>
      </c>
      <c r="B47" s="356"/>
      <c r="C47" s="356"/>
      <c r="D47" s="357"/>
      <c r="E47" s="177">
        <f>[2]MEDIÇÃO!D20</f>
        <v>1068.82</v>
      </c>
    </row>
    <row r="48" spans="1:5" ht="15" hidden="1" customHeight="1" x14ac:dyDescent="0.2">
      <c r="A48" s="358" t="s">
        <v>1033</v>
      </c>
      <c r="B48" s="359"/>
      <c r="C48" s="359"/>
      <c r="D48" s="360"/>
      <c r="E48" s="184">
        <f>E46</f>
        <v>1068.8223</v>
      </c>
    </row>
    <row r="49" spans="1:5" hidden="1" x14ac:dyDescent="0.2">
      <c r="A49" s="169"/>
      <c r="E49" s="170"/>
    </row>
    <row r="50" spans="1:5" s="157" customFormat="1" ht="39.75" hidden="1" customHeight="1" x14ac:dyDescent="0.2">
      <c r="A50" s="176" t="s">
        <v>1034</v>
      </c>
      <c r="B50" s="341" t="s">
        <v>35</v>
      </c>
      <c r="C50" s="341"/>
      <c r="D50" s="341"/>
      <c r="E50" s="342"/>
    </row>
    <row r="51" spans="1:5" ht="15" hidden="1" customHeight="1" x14ac:dyDescent="0.2">
      <c r="A51" s="355" t="s">
        <v>1035</v>
      </c>
      <c r="B51" s="356"/>
      <c r="C51" s="356"/>
      <c r="D51" s="357"/>
      <c r="E51" s="177">
        <f>'[2]memória de cálculo'!F24</f>
        <v>32064.666000000001</v>
      </c>
    </row>
    <row r="52" spans="1:5" ht="15" hidden="1" customHeight="1" x14ac:dyDescent="0.2">
      <c r="A52" s="355" t="s">
        <v>1036</v>
      </c>
      <c r="B52" s="356"/>
      <c r="C52" s="356"/>
      <c r="D52" s="357"/>
      <c r="E52" s="177">
        <f>[2]MEDIÇÃO!D21</f>
        <v>32064.67</v>
      </c>
    </row>
    <row r="53" spans="1:5" ht="15" hidden="1" customHeight="1" x14ac:dyDescent="0.2">
      <c r="A53" s="358" t="s">
        <v>1037</v>
      </c>
      <c r="B53" s="359"/>
      <c r="C53" s="359"/>
      <c r="D53" s="360"/>
      <c r="E53" s="184">
        <f>E51</f>
        <v>32064.666000000001</v>
      </c>
    </row>
    <row r="54" spans="1:5" hidden="1" x14ac:dyDescent="0.2">
      <c r="A54" s="169"/>
      <c r="E54" s="170"/>
    </row>
    <row r="55" spans="1:5" s="157" customFormat="1" ht="39.75" hidden="1" customHeight="1" x14ac:dyDescent="0.2">
      <c r="A55" s="176" t="s">
        <v>1038</v>
      </c>
      <c r="B55" s="341" t="s">
        <v>1039</v>
      </c>
      <c r="C55" s="341"/>
      <c r="D55" s="341"/>
      <c r="E55" s="342"/>
    </row>
    <row r="56" spans="1:5" ht="15" hidden="1" customHeight="1" x14ac:dyDescent="0.2">
      <c r="A56" s="355" t="s">
        <v>1040</v>
      </c>
      <c r="B56" s="356"/>
      <c r="C56" s="356"/>
      <c r="D56" s="357"/>
      <c r="E56" s="177">
        <v>1</v>
      </c>
    </row>
    <row r="57" spans="1:5" ht="15" hidden="1" customHeight="1" x14ac:dyDescent="0.2">
      <c r="A57" s="355" t="s">
        <v>1041</v>
      </c>
      <c r="B57" s="356"/>
      <c r="C57" s="356"/>
      <c r="D57" s="357"/>
      <c r="E57" s="177">
        <v>1</v>
      </c>
    </row>
    <row r="58" spans="1:5" ht="15" hidden="1" customHeight="1" x14ac:dyDescent="0.2">
      <c r="A58" s="358" t="s">
        <v>1042</v>
      </c>
      <c r="B58" s="359"/>
      <c r="C58" s="359"/>
      <c r="D58" s="360"/>
      <c r="E58" s="184">
        <v>1</v>
      </c>
    </row>
    <row r="59" spans="1:5" hidden="1" x14ac:dyDescent="0.2">
      <c r="A59" s="169"/>
      <c r="E59" s="170"/>
    </row>
    <row r="60" spans="1:5" s="157" customFormat="1" ht="39.75" hidden="1" customHeight="1" x14ac:dyDescent="0.2">
      <c r="A60" s="176" t="s">
        <v>1043</v>
      </c>
      <c r="B60" s="341" t="s">
        <v>40</v>
      </c>
      <c r="C60" s="341"/>
      <c r="D60" s="341"/>
      <c r="E60" s="342"/>
    </row>
    <row r="61" spans="1:5" ht="15" hidden="1" customHeight="1" x14ac:dyDescent="0.2">
      <c r="A61" s="355" t="s">
        <v>1044</v>
      </c>
      <c r="B61" s="356"/>
      <c r="C61" s="356"/>
      <c r="D61" s="357"/>
      <c r="E61" s="177">
        <v>1</v>
      </c>
    </row>
    <row r="62" spans="1:5" ht="15" hidden="1" customHeight="1" x14ac:dyDescent="0.2">
      <c r="A62" s="355" t="s">
        <v>1045</v>
      </c>
      <c r="B62" s="356"/>
      <c r="C62" s="356"/>
      <c r="D62" s="357"/>
      <c r="E62" s="177">
        <v>1</v>
      </c>
    </row>
    <row r="63" spans="1:5" ht="15" hidden="1" customHeight="1" x14ac:dyDescent="0.2">
      <c r="A63" s="358" t="s">
        <v>1046</v>
      </c>
      <c r="B63" s="359"/>
      <c r="C63" s="359"/>
      <c r="D63" s="360"/>
      <c r="E63" s="184">
        <v>1</v>
      </c>
    </row>
    <row r="64" spans="1:5" hidden="1" x14ac:dyDescent="0.2">
      <c r="A64" s="169"/>
      <c r="E64" s="170"/>
    </row>
    <row r="65" spans="1:5" s="157" customFormat="1" ht="39.75" hidden="1" customHeight="1" x14ac:dyDescent="0.2">
      <c r="A65" s="176" t="s">
        <v>1047</v>
      </c>
      <c r="B65" s="341" t="s">
        <v>42</v>
      </c>
      <c r="C65" s="341"/>
      <c r="D65" s="341"/>
      <c r="E65" s="342"/>
    </row>
    <row r="66" spans="1:5" ht="15" hidden="1" customHeight="1" x14ac:dyDescent="0.2">
      <c r="A66" s="355" t="s">
        <v>1048</v>
      </c>
      <c r="B66" s="356"/>
      <c r="C66" s="356"/>
      <c r="D66" s="357"/>
      <c r="E66" s="177">
        <v>1</v>
      </c>
    </row>
    <row r="67" spans="1:5" ht="15" hidden="1" customHeight="1" x14ac:dyDescent="0.2">
      <c r="A67" s="355" t="s">
        <v>1049</v>
      </c>
      <c r="B67" s="356"/>
      <c r="C67" s="356"/>
      <c r="D67" s="357"/>
      <c r="E67" s="177">
        <v>1</v>
      </c>
    </row>
    <row r="68" spans="1:5" ht="15" hidden="1" customHeight="1" x14ac:dyDescent="0.2">
      <c r="A68" s="358" t="s">
        <v>1050</v>
      </c>
      <c r="B68" s="359"/>
      <c r="C68" s="359"/>
      <c r="D68" s="360"/>
      <c r="E68" s="184">
        <v>1</v>
      </c>
    </row>
    <row r="69" spans="1:5" ht="15" hidden="1" customHeight="1" x14ac:dyDescent="0.2">
      <c r="A69" s="363"/>
      <c r="B69" s="364"/>
      <c r="C69" s="364"/>
      <c r="D69" s="364"/>
      <c r="E69" s="365"/>
    </row>
    <row r="70" spans="1:5" x14ac:dyDescent="0.2">
      <c r="A70" s="187" t="s">
        <v>1051</v>
      </c>
      <c r="B70" s="351" t="s">
        <v>44</v>
      </c>
      <c r="C70" s="351"/>
      <c r="D70" s="351"/>
      <c r="E70" s="352"/>
    </row>
    <row r="71" spans="1:5" ht="17.25" customHeight="1" x14ac:dyDescent="0.2">
      <c r="A71" s="188" t="s">
        <v>1052</v>
      </c>
      <c r="B71" s="353" t="s">
        <v>46</v>
      </c>
      <c r="C71" s="353"/>
      <c r="D71" s="353"/>
      <c r="E71" s="354"/>
    </row>
    <row r="72" spans="1:5" s="157" customFormat="1" ht="40.5" customHeight="1" x14ac:dyDescent="0.2">
      <c r="A72" s="176" t="s">
        <v>1053</v>
      </c>
      <c r="B72" s="341" t="s">
        <v>1054</v>
      </c>
      <c r="C72" s="341"/>
      <c r="D72" s="341"/>
      <c r="E72" s="342"/>
    </row>
    <row r="73" spans="1:5" ht="14.25" customHeight="1" x14ac:dyDescent="0.2">
      <c r="A73" s="337" t="s">
        <v>1055</v>
      </c>
      <c r="B73" s="338"/>
      <c r="C73" s="338"/>
      <c r="D73" s="338"/>
      <c r="E73" s="189">
        <v>884.08</v>
      </c>
    </row>
    <row r="74" spans="1:5" ht="14.25" customHeight="1" x14ac:dyDescent="0.2">
      <c r="A74" s="337" t="s">
        <v>1056</v>
      </c>
      <c r="B74" s="338"/>
      <c r="C74" s="338"/>
      <c r="D74" s="338"/>
      <c r="E74" s="189">
        <f>MEDIÇÃO!F33</f>
        <v>884.08</v>
      </c>
    </row>
    <row r="75" spans="1:5" ht="14.25" customHeight="1" x14ac:dyDescent="0.2">
      <c r="A75" s="339" t="s">
        <v>1200</v>
      </c>
      <c r="B75" s="340"/>
      <c r="C75" s="340"/>
      <c r="D75" s="340"/>
      <c r="E75" s="190">
        <v>733.08</v>
      </c>
    </row>
    <row r="76" spans="1:5" x14ac:dyDescent="0.2">
      <c r="A76" s="191"/>
      <c r="B76" s="163"/>
      <c r="C76" s="163"/>
      <c r="E76" s="192"/>
    </row>
    <row r="77" spans="1:5" s="157" customFormat="1" ht="40.5" customHeight="1" x14ac:dyDescent="0.2">
      <c r="A77" s="176" t="s">
        <v>1057</v>
      </c>
      <c r="B77" s="341" t="s">
        <v>35</v>
      </c>
      <c r="C77" s="341"/>
      <c r="D77" s="341"/>
      <c r="E77" s="342"/>
    </row>
    <row r="78" spans="1:5" ht="14.25" customHeight="1" x14ac:dyDescent="0.2">
      <c r="A78" s="337" t="s">
        <v>1035</v>
      </c>
      <c r="B78" s="338"/>
      <c r="C78" s="338"/>
      <c r="D78" s="338"/>
      <c r="E78" s="189">
        <v>161027.18</v>
      </c>
    </row>
    <row r="79" spans="1:5" ht="14.25" customHeight="1" x14ac:dyDescent="0.2">
      <c r="A79" s="337" t="s">
        <v>1058</v>
      </c>
      <c r="B79" s="338"/>
      <c r="C79" s="338"/>
      <c r="D79" s="338"/>
      <c r="E79" s="189">
        <f>MEDIÇÃO!F34</f>
        <v>161027.18</v>
      </c>
    </row>
    <row r="80" spans="1:5" ht="14.25" customHeight="1" x14ac:dyDescent="0.2">
      <c r="A80" s="339" t="s">
        <v>1201</v>
      </c>
      <c r="B80" s="340"/>
      <c r="C80" s="340"/>
      <c r="D80" s="340"/>
      <c r="E80" s="190">
        <f>MEDIÇÃO!K34</f>
        <v>17959.599999999999</v>
      </c>
    </row>
    <row r="81" spans="1:5" s="157" customFormat="1" ht="15" customHeight="1" x14ac:dyDescent="0.2">
      <c r="A81" s="169"/>
      <c r="B81" s="153"/>
      <c r="C81" s="153"/>
      <c r="D81" s="153"/>
      <c r="E81" s="170"/>
    </row>
    <row r="82" spans="1:5" s="159" customFormat="1" ht="14.25" customHeight="1" x14ac:dyDescent="0.2">
      <c r="A82" s="175" t="s">
        <v>1059</v>
      </c>
      <c r="B82" s="361" t="s">
        <v>54</v>
      </c>
      <c r="C82" s="361"/>
      <c r="D82" s="361"/>
      <c r="E82" s="362"/>
    </row>
    <row r="83" spans="1:5" ht="29.25" customHeight="1" x14ac:dyDescent="0.2">
      <c r="A83" s="176" t="s">
        <v>1060</v>
      </c>
      <c r="B83" s="341" t="s">
        <v>62</v>
      </c>
      <c r="C83" s="341"/>
      <c r="D83" s="341"/>
      <c r="E83" s="342"/>
    </row>
    <row r="84" spans="1:5" ht="15" customHeight="1" x14ac:dyDescent="0.2">
      <c r="A84" s="337" t="s">
        <v>1061</v>
      </c>
      <c r="B84" s="338"/>
      <c r="C84" s="338"/>
      <c r="D84" s="338"/>
      <c r="E84" s="189">
        <v>1048.74</v>
      </c>
    </row>
    <row r="85" spans="1:5" ht="15" customHeight="1" x14ac:dyDescent="0.2">
      <c r="A85" s="337" t="s">
        <v>1062</v>
      </c>
      <c r="B85" s="338"/>
      <c r="C85" s="338"/>
      <c r="D85" s="338"/>
      <c r="E85" s="189">
        <f>MEDIÇÃO!F39</f>
        <v>1048.74</v>
      </c>
    </row>
    <row r="86" spans="1:5" s="157" customFormat="1" ht="15" customHeight="1" x14ac:dyDescent="0.2">
      <c r="A86" s="339" t="s">
        <v>1202</v>
      </c>
      <c r="B86" s="340"/>
      <c r="C86" s="340"/>
      <c r="D86" s="340"/>
      <c r="E86" s="190">
        <f>MEDIÇÃO!K39</f>
        <v>171.69</v>
      </c>
    </row>
    <row r="87" spans="1:5" s="157" customFormat="1" ht="15" hidden="1" customHeight="1" x14ac:dyDescent="0.2">
      <c r="A87" s="185"/>
      <c r="B87" s="162"/>
      <c r="C87" s="162"/>
      <c r="D87" s="162"/>
      <c r="E87" s="193"/>
    </row>
    <row r="88" spans="1:5" ht="29.25" hidden="1" customHeight="1" x14ac:dyDescent="0.2">
      <c r="A88" s="176" t="s">
        <v>1064</v>
      </c>
      <c r="B88" s="341" t="s">
        <v>64</v>
      </c>
      <c r="C88" s="341"/>
      <c r="D88" s="341"/>
      <c r="E88" s="342"/>
    </row>
    <row r="89" spans="1:5" ht="15" hidden="1" customHeight="1" x14ac:dyDescent="0.2">
      <c r="A89" s="337" t="s">
        <v>1061</v>
      </c>
      <c r="B89" s="338"/>
      <c r="C89" s="338"/>
      <c r="D89" s="338"/>
      <c r="E89" s="189">
        <v>332</v>
      </c>
    </row>
    <row r="90" spans="1:5" ht="15" hidden="1" customHeight="1" x14ac:dyDescent="0.2">
      <c r="A90" s="337" t="s">
        <v>1062</v>
      </c>
      <c r="B90" s="338"/>
      <c r="C90" s="338"/>
      <c r="D90" s="338"/>
      <c r="E90" s="189">
        <v>752.61</v>
      </c>
    </row>
    <row r="91" spans="1:5" s="157" customFormat="1" ht="15" hidden="1" customHeight="1" x14ac:dyDescent="0.2">
      <c r="A91" s="339" t="s">
        <v>1063</v>
      </c>
      <c r="B91" s="340"/>
      <c r="C91" s="340"/>
      <c r="D91" s="340"/>
      <c r="E91" s="190">
        <v>332</v>
      </c>
    </row>
    <row r="92" spans="1:5" ht="15" hidden="1" customHeight="1" x14ac:dyDescent="0.2">
      <c r="A92" s="191"/>
      <c r="B92" s="163"/>
      <c r="C92" s="163"/>
      <c r="E92" s="192"/>
    </row>
    <row r="93" spans="1:5" ht="25.5" hidden="1" customHeight="1" x14ac:dyDescent="0.2">
      <c r="A93" s="176" t="s">
        <v>1065</v>
      </c>
      <c r="B93" s="341" t="s">
        <v>66</v>
      </c>
      <c r="C93" s="341"/>
      <c r="D93" s="341"/>
      <c r="E93" s="342"/>
    </row>
    <row r="94" spans="1:5" ht="15" hidden="1" customHeight="1" x14ac:dyDescent="0.2">
      <c r="A94" s="337" t="s">
        <v>1066</v>
      </c>
      <c r="B94" s="338"/>
      <c r="C94" s="338"/>
      <c r="D94" s="338"/>
      <c r="E94" s="189">
        <v>697.39</v>
      </c>
    </row>
    <row r="95" spans="1:5" hidden="1" x14ac:dyDescent="0.2">
      <c r="A95" s="337" t="s">
        <v>1067</v>
      </c>
      <c r="B95" s="338"/>
      <c r="C95" s="338"/>
      <c r="D95" s="338"/>
      <c r="E95" s="189">
        <v>697.39</v>
      </c>
    </row>
    <row r="96" spans="1:5" hidden="1" x14ac:dyDescent="0.2">
      <c r="A96" s="339" t="s">
        <v>1068</v>
      </c>
      <c r="B96" s="340"/>
      <c r="C96" s="340"/>
      <c r="D96" s="340"/>
      <c r="E96" s="190">
        <v>457.39</v>
      </c>
    </row>
    <row r="97" spans="1:5" hidden="1" x14ac:dyDescent="0.2">
      <c r="A97" s="191"/>
      <c r="B97" s="163"/>
      <c r="C97" s="163"/>
      <c r="E97" s="192"/>
    </row>
    <row r="98" spans="1:5" ht="43.5" hidden="1" customHeight="1" x14ac:dyDescent="0.2">
      <c r="A98" s="176" t="s">
        <v>1069</v>
      </c>
      <c r="B98" s="341" t="s">
        <v>68</v>
      </c>
      <c r="C98" s="341"/>
      <c r="D98" s="341"/>
      <c r="E98" s="342"/>
    </row>
    <row r="99" spans="1:5" ht="15" hidden="1" customHeight="1" x14ac:dyDescent="0.2">
      <c r="A99" s="337" t="s">
        <v>1070</v>
      </c>
      <c r="B99" s="338"/>
      <c r="C99" s="338"/>
      <c r="D99" s="338"/>
      <c r="E99" s="189">
        <v>29.43</v>
      </c>
    </row>
    <row r="100" spans="1:5" ht="15" hidden="1" customHeight="1" x14ac:dyDescent="0.2">
      <c r="A100" s="337" t="s">
        <v>1071</v>
      </c>
      <c r="B100" s="338"/>
      <c r="C100" s="338"/>
      <c r="D100" s="338"/>
      <c r="E100" s="189">
        <v>80.16</v>
      </c>
    </row>
    <row r="101" spans="1:5" ht="15" hidden="1" customHeight="1" x14ac:dyDescent="0.2">
      <c r="A101" s="339" t="s">
        <v>1072</v>
      </c>
      <c r="B101" s="340"/>
      <c r="C101" s="340"/>
      <c r="D101" s="340"/>
      <c r="E101" s="190">
        <v>29.43</v>
      </c>
    </row>
    <row r="102" spans="1:5" hidden="1" x14ac:dyDescent="0.2">
      <c r="A102" s="191"/>
      <c r="B102" s="163"/>
      <c r="C102" s="163"/>
      <c r="E102" s="192"/>
    </row>
    <row r="103" spans="1:5" ht="43.5" hidden="1" customHeight="1" x14ac:dyDescent="0.2">
      <c r="A103" s="176" t="s">
        <v>1073</v>
      </c>
      <c r="B103" s="341" t="s">
        <v>72</v>
      </c>
      <c r="C103" s="341"/>
      <c r="D103" s="341"/>
      <c r="E103" s="342"/>
    </row>
    <row r="104" spans="1:5" ht="15" hidden="1" customHeight="1" x14ac:dyDescent="0.2">
      <c r="A104" s="337" t="s">
        <v>1074</v>
      </c>
      <c r="B104" s="338"/>
      <c r="C104" s="338"/>
      <c r="D104" s="338"/>
      <c r="E104" s="189">
        <v>189.63</v>
      </c>
    </row>
    <row r="105" spans="1:5" ht="15" hidden="1" customHeight="1" x14ac:dyDescent="0.2">
      <c r="A105" s="337" t="s">
        <v>1075</v>
      </c>
      <c r="B105" s="338"/>
      <c r="C105" s="338"/>
      <c r="D105" s="338"/>
      <c r="E105" s="189">
        <v>344.82</v>
      </c>
    </row>
    <row r="106" spans="1:5" ht="15" hidden="1" customHeight="1" x14ac:dyDescent="0.2">
      <c r="A106" s="339" t="s">
        <v>1076</v>
      </c>
      <c r="B106" s="340"/>
      <c r="C106" s="340"/>
      <c r="D106" s="340"/>
      <c r="E106" s="190">
        <f>E104</f>
        <v>189.63</v>
      </c>
    </row>
    <row r="107" spans="1:5" hidden="1" x14ac:dyDescent="0.2">
      <c r="A107" s="191"/>
      <c r="B107" s="163"/>
      <c r="C107" s="163"/>
      <c r="E107" s="192"/>
    </row>
    <row r="108" spans="1:5" ht="43.5" hidden="1" customHeight="1" x14ac:dyDescent="0.2">
      <c r="A108" s="176" t="s">
        <v>1077</v>
      </c>
      <c r="B108" s="341" t="s">
        <v>75</v>
      </c>
      <c r="C108" s="341"/>
      <c r="D108" s="341"/>
      <c r="E108" s="342"/>
    </row>
    <row r="109" spans="1:5" ht="15" hidden="1" customHeight="1" x14ac:dyDescent="0.2">
      <c r="A109" s="337" t="s">
        <v>1078</v>
      </c>
      <c r="B109" s="338"/>
      <c r="C109" s="338"/>
      <c r="D109" s="338"/>
      <c r="E109" s="189">
        <v>189.63</v>
      </c>
    </row>
    <row r="110" spans="1:5" ht="15" hidden="1" customHeight="1" x14ac:dyDescent="0.2">
      <c r="A110" s="337" t="s">
        <v>1079</v>
      </c>
      <c r="B110" s="338"/>
      <c r="C110" s="338"/>
      <c r="D110" s="338"/>
      <c r="E110" s="189">
        <v>344.82</v>
      </c>
    </row>
    <row r="111" spans="1:5" ht="15" hidden="1" customHeight="1" x14ac:dyDescent="0.2">
      <c r="A111" s="339" t="s">
        <v>1080</v>
      </c>
      <c r="B111" s="340"/>
      <c r="C111" s="340"/>
      <c r="D111" s="340"/>
      <c r="E111" s="190">
        <f>E109</f>
        <v>189.63</v>
      </c>
    </row>
    <row r="112" spans="1:5" ht="15" customHeight="1" x14ac:dyDescent="0.2">
      <c r="A112" s="185"/>
      <c r="B112" s="162"/>
      <c r="C112" s="162"/>
      <c r="D112" s="162"/>
      <c r="E112" s="193"/>
    </row>
    <row r="113" spans="1:5" hidden="1" x14ac:dyDescent="0.2">
      <c r="A113" s="176" t="s">
        <v>1081</v>
      </c>
      <c r="B113" s="341" t="s">
        <v>1082</v>
      </c>
      <c r="C113" s="341"/>
      <c r="D113" s="341"/>
      <c r="E113" s="342"/>
    </row>
    <row r="114" spans="1:5" ht="15" hidden="1" customHeight="1" x14ac:dyDescent="0.2">
      <c r="A114" s="355" t="s">
        <v>1083</v>
      </c>
      <c r="B114" s="356"/>
      <c r="C114" s="356"/>
      <c r="D114" s="357"/>
      <c r="E114" s="177">
        <v>223.18</v>
      </c>
    </row>
    <row r="115" spans="1:5" ht="15" hidden="1" customHeight="1" x14ac:dyDescent="0.2">
      <c r="A115" s="355" t="s">
        <v>1084</v>
      </c>
      <c r="B115" s="356"/>
      <c r="C115" s="356"/>
      <c r="D115" s="357"/>
      <c r="E115" s="177">
        <f>[1]MEDIÇÃO!D46</f>
        <v>446.36</v>
      </c>
    </row>
    <row r="116" spans="1:5" ht="15" hidden="1" customHeight="1" x14ac:dyDescent="0.2">
      <c r="A116" s="358" t="s">
        <v>1085</v>
      </c>
      <c r="B116" s="359"/>
      <c r="C116" s="359"/>
      <c r="D116" s="360"/>
      <c r="E116" s="184">
        <f>E114</f>
        <v>223.18</v>
      </c>
    </row>
    <row r="117" spans="1:5" ht="15" hidden="1" customHeight="1" x14ac:dyDescent="0.2">
      <c r="A117" s="343"/>
      <c r="B117" s="344"/>
      <c r="C117" s="344"/>
      <c r="D117" s="344"/>
      <c r="E117" s="345"/>
    </row>
    <row r="118" spans="1:5" ht="15" customHeight="1" x14ac:dyDescent="0.2">
      <c r="A118" s="187" t="s">
        <v>1086</v>
      </c>
      <c r="B118" s="351" t="s">
        <v>82</v>
      </c>
      <c r="C118" s="351"/>
      <c r="D118" s="351"/>
      <c r="E118" s="352"/>
    </row>
    <row r="119" spans="1:5" ht="15" customHeight="1" x14ac:dyDescent="0.2">
      <c r="A119" s="188" t="s">
        <v>1087</v>
      </c>
      <c r="B119" s="353" t="s">
        <v>91</v>
      </c>
      <c r="C119" s="353"/>
      <c r="D119" s="353"/>
      <c r="E119" s="354"/>
    </row>
    <row r="120" spans="1:5" ht="30.75" customHeight="1" x14ac:dyDescent="0.2">
      <c r="A120" s="176" t="s">
        <v>1088</v>
      </c>
      <c r="B120" s="341" t="s">
        <v>94</v>
      </c>
      <c r="C120" s="341"/>
      <c r="D120" s="341"/>
      <c r="E120" s="342"/>
    </row>
    <row r="121" spans="1:5" ht="15" customHeight="1" x14ac:dyDescent="0.2">
      <c r="A121" s="337" t="s">
        <v>1204</v>
      </c>
      <c r="B121" s="338"/>
      <c r="C121" s="338"/>
      <c r="D121" s="338"/>
      <c r="E121" s="189">
        <v>449.98</v>
      </c>
    </row>
    <row r="122" spans="1:5" ht="15" customHeight="1" x14ac:dyDescent="0.2">
      <c r="A122" s="337" t="s">
        <v>1089</v>
      </c>
      <c r="B122" s="338"/>
      <c r="C122" s="338"/>
      <c r="D122" s="338"/>
      <c r="E122" s="189">
        <f>MEDIÇÃO!F56</f>
        <v>449.98</v>
      </c>
    </row>
    <row r="123" spans="1:5" ht="15" customHeight="1" x14ac:dyDescent="0.2">
      <c r="A123" s="339" t="s">
        <v>1203</v>
      </c>
      <c r="B123" s="340"/>
      <c r="C123" s="340"/>
      <c r="D123" s="340"/>
      <c r="E123" s="190">
        <f>MEDIÇÃO!K56</f>
        <v>399.78</v>
      </c>
    </row>
    <row r="124" spans="1:5" ht="15" customHeight="1" x14ac:dyDescent="0.2">
      <c r="A124" s="185"/>
      <c r="B124" s="162"/>
      <c r="C124" s="162"/>
      <c r="D124" s="162"/>
      <c r="E124" s="193"/>
    </row>
    <row r="125" spans="1:5" ht="15" customHeight="1" x14ac:dyDescent="0.2">
      <c r="A125" s="188" t="s">
        <v>1090</v>
      </c>
      <c r="B125" s="353" t="s">
        <v>116</v>
      </c>
      <c r="C125" s="353"/>
      <c r="D125" s="353"/>
      <c r="E125" s="354"/>
    </row>
    <row r="126" spans="1:5" ht="26.25" customHeight="1" x14ac:dyDescent="0.2">
      <c r="A126" s="176" t="s">
        <v>1091</v>
      </c>
      <c r="B126" s="341" t="s">
        <v>146</v>
      </c>
      <c r="C126" s="341"/>
      <c r="D126" s="341"/>
      <c r="E126" s="342"/>
    </row>
    <row r="127" spans="1:5" ht="15" customHeight="1" x14ac:dyDescent="0.2">
      <c r="A127" s="337" t="s">
        <v>1205</v>
      </c>
      <c r="B127" s="338"/>
      <c r="C127" s="338"/>
      <c r="D127" s="338"/>
      <c r="E127" s="189">
        <v>606.20000000000005</v>
      </c>
    </row>
    <row r="128" spans="1:5" ht="15" customHeight="1" x14ac:dyDescent="0.2">
      <c r="A128" s="337" t="s">
        <v>1092</v>
      </c>
      <c r="B128" s="338"/>
      <c r="C128" s="338"/>
      <c r="D128" s="338"/>
      <c r="E128" s="189">
        <f>MEDIÇÃO!F76</f>
        <v>606.20000000000005</v>
      </c>
    </row>
    <row r="129" spans="1:5" ht="15" customHeight="1" x14ac:dyDescent="0.2">
      <c r="A129" s="339" t="s">
        <v>1206</v>
      </c>
      <c r="B129" s="340"/>
      <c r="C129" s="340"/>
      <c r="D129" s="340"/>
      <c r="E129" s="190">
        <f>MEDIÇÃO!K76</f>
        <v>544.4</v>
      </c>
    </row>
    <row r="130" spans="1:5" ht="15" customHeight="1" x14ac:dyDescent="0.2">
      <c r="A130" s="191"/>
      <c r="B130" s="163"/>
      <c r="C130" s="163"/>
      <c r="E130" s="192"/>
    </row>
    <row r="131" spans="1:5" ht="26.25" customHeight="1" x14ac:dyDescent="0.2">
      <c r="A131" s="176" t="s">
        <v>1093</v>
      </c>
      <c r="B131" s="341" t="s">
        <v>148</v>
      </c>
      <c r="C131" s="341"/>
      <c r="D131" s="341"/>
      <c r="E131" s="342"/>
    </row>
    <row r="132" spans="1:5" ht="15" customHeight="1" x14ac:dyDescent="0.2">
      <c r="A132" s="337" t="s">
        <v>1210</v>
      </c>
      <c r="B132" s="338"/>
      <c r="C132" s="338"/>
      <c r="D132" s="338"/>
      <c r="E132" s="189">
        <v>444.4</v>
      </c>
    </row>
    <row r="133" spans="1:5" ht="15" customHeight="1" x14ac:dyDescent="0.2">
      <c r="A133" s="337" t="s">
        <v>1094</v>
      </c>
      <c r="B133" s="338"/>
      <c r="C133" s="338"/>
      <c r="D133" s="338"/>
      <c r="E133" s="189">
        <f>MEDIÇÃO!F77</f>
        <v>444.4</v>
      </c>
    </row>
    <row r="134" spans="1:5" ht="15" customHeight="1" x14ac:dyDescent="0.2">
      <c r="A134" s="339" t="s">
        <v>1207</v>
      </c>
      <c r="B134" s="340"/>
      <c r="C134" s="340"/>
      <c r="D134" s="340"/>
      <c r="E134" s="190">
        <f>MEDIÇÃO!K77</f>
        <v>249.7</v>
      </c>
    </row>
    <row r="135" spans="1:5" ht="15" customHeight="1" x14ac:dyDescent="0.2">
      <c r="A135" s="191"/>
      <c r="B135" s="163"/>
      <c r="C135" s="163"/>
      <c r="E135" s="192"/>
    </row>
    <row r="136" spans="1:5" ht="26.25" hidden="1" customHeight="1" x14ac:dyDescent="0.2">
      <c r="A136" s="176" t="s">
        <v>1095</v>
      </c>
      <c r="B136" s="341" t="s">
        <v>150</v>
      </c>
      <c r="C136" s="341"/>
      <c r="D136" s="341"/>
      <c r="E136" s="342"/>
    </row>
    <row r="137" spans="1:5" ht="17.25" hidden="1" customHeight="1" x14ac:dyDescent="0.2">
      <c r="A137" s="337" t="s">
        <v>1096</v>
      </c>
      <c r="B137" s="338"/>
      <c r="C137" s="338"/>
      <c r="D137" s="338"/>
      <c r="E137" s="189">
        <v>3591.7</v>
      </c>
    </row>
    <row r="138" spans="1:5" ht="17.25" hidden="1" customHeight="1" x14ac:dyDescent="0.2">
      <c r="A138" s="337" t="s">
        <v>1097</v>
      </c>
      <c r="B138" s="338"/>
      <c r="C138" s="338"/>
      <c r="D138" s="338"/>
      <c r="E138" s="189">
        <v>3929.2</v>
      </c>
    </row>
    <row r="139" spans="1:5" ht="15" hidden="1" customHeight="1" x14ac:dyDescent="0.2">
      <c r="A139" s="339" t="s">
        <v>1098</v>
      </c>
      <c r="B139" s="340"/>
      <c r="C139" s="340"/>
      <c r="D139" s="340"/>
      <c r="E139" s="190">
        <v>3591.7</v>
      </c>
    </row>
    <row r="140" spans="1:5" ht="15" hidden="1" customHeight="1" x14ac:dyDescent="0.2">
      <c r="A140" s="191"/>
      <c r="B140" s="163"/>
      <c r="C140" s="163"/>
      <c r="E140" s="192"/>
    </row>
    <row r="141" spans="1:5" ht="24.75" hidden="1" customHeight="1" x14ac:dyDescent="0.2">
      <c r="A141" s="176" t="s">
        <v>1099</v>
      </c>
      <c r="B141" s="341" t="s">
        <v>155</v>
      </c>
      <c r="C141" s="341"/>
      <c r="D141" s="341"/>
      <c r="E141" s="342"/>
    </row>
    <row r="142" spans="1:5" ht="17.25" hidden="1" customHeight="1" x14ac:dyDescent="0.2">
      <c r="A142" s="337" t="s">
        <v>1100</v>
      </c>
      <c r="B142" s="338"/>
      <c r="C142" s="338"/>
      <c r="D142" s="338"/>
      <c r="E142" s="189">
        <v>369.6</v>
      </c>
    </row>
    <row r="143" spans="1:5" ht="17.25" hidden="1" customHeight="1" x14ac:dyDescent="0.2">
      <c r="A143" s="337" t="s">
        <v>1101</v>
      </c>
      <c r="B143" s="338"/>
      <c r="C143" s="338"/>
      <c r="D143" s="338"/>
      <c r="E143" s="189">
        <v>369.6</v>
      </c>
    </row>
    <row r="144" spans="1:5" ht="15" hidden="1" customHeight="1" x14ac:dyDescent="0.2">
      <c r="A144" s="339" t="s">
        <v>1102</v>
      </c>
      <c r="B144" s="340"/>
      <c r="C144" s="340"/>
      <c r="D144" s="340"/>
      <c r="E144" s="190">
        <v>369.6</v>
      </c>
    </row>
    <row r="145" spans="1:5" ht="15" hidden="1" customHeight="1" x14ac:dyDescent="0.2">
      <c r="A145" s="191"/>
      <c r="B145" s="163"/>
      <c r="C145" s="163"/>
      <c r="E145" s="192"/>
    </row>
    <row r="146" spans="1:5" ht="26.25" customHeight="1" x14ac:dyDescent="0.2">
      <c r="A146" s="176" t="s">
        <v>1208</v>
      </c>
      <c r="B146" s="341" t="s">
        <v>913</v>
      </c>
      <c r="C146" s="341"/>
      <c r="D146" s="341"/>
      <c r="E146" s="342"/>
    </row>
    <row r="147" spans="1:5" ht="17.25" customHeight="1" x14ac:dyDescent="0.2">
      <c r="A147" s="337" t="s">
        <v>1211</v>
      </c>
      <c r="B147" s="338"/>
      <c r="C147" s="338"/>
      <c r="D147" s="338"/>
      <c r="E147" s="189">
        <v>82.69</v>
      </c>
    </row>
    <row r="148" spans="1:5" ht="17.25" customHeight="1" x14ac:dyDescent="0.2">
      <c r="A148" s="337" t="s">
        <v>1129</v>
      </c>
      <c r="B148" s="338"/>
      <c r="C148" s="338"/>
      <c r="D148" s="338"/>
      <c r="E148" s="189">
        <f>MEDIÇÃO!F82</f>
        <v>158.38999999999999</v>
      </c>
    </row>
    <row r="149" spans="1:5" ht="15" customHeight="1" x14ac:dyDescent="0.2">
      <c r="A149" s="339" t="s">
        <v>1212</v>
      </c>
      <c r="B149" s="340"/>
      <c r="C149" s="340"/>
      <c r="D149" s="340"/>
      <c r="E149" s="190">
        <f>MEDIÇÃO!K82</f>
        <v>82.69</v>
      </c>
    </row>
    <row r="150" spans="1:5" ht="15" customHeight="1" x14ac:dyDescent="0.2">
      <c r="A150" s="191"/>
      <c r="B150" s="163"/>
      <c r="C150" s="163"/>
      <c r="E150" s="192"/>
    </row>
    <row r="151" spans="1:5" ht="24.75" customHeight="1" x14ac:dyDescent="0.2">
      <c r="A151" s="176" t="s">
        <v>1209</v>
      </c>
      <c r="B151" s="341" t="s">
        <v>914</v>
      </c>
      <c r="C151" s="341"/>
      <c r="D151" s="341"/>
      <c r="E151" s="342"/>
    </row>
    <row r="152" spans="1:5" ht="17.25" customHeight="1" x14ac:dyDescent="0.2">
      <c r="A152" s="337" t="s">
        <v>1213</v>
      </c>
      <c r="B152" s="338"/>
      <c r="C152" s="338"/>
      <c r="D152" s="338"/>
      <c r="E152" s="189">
        <v>82.69</v>
      </c>
    </row>
    <row r="153" spans="1:5" ht="17.25" customHeight="1" x14ac:dyDescent="0.2">
      <c r="A153" s="337" t="s">
        <v>1214</v>
      </c>
      <c r="B153" s="338"/>
      <c r="C153" s="338"/>
      <c r="D153" s="338"/>
      <c r="E153" s="189">
        <f>MEDIÇÃO!F83</f>
        <v>158.38999999999999</v>
      </c>
    </row>
    <row r="154" spans="1:5" ht="15" customHeight="1" x14ac:dyDescent="0.2">
      <c r="A154" s="339" t="s">
        <v>1215</v>
      </c>
      <c r="B154" s="340"/>
      <c r="C154" s="340"/>
      <c r="D154" s="340"/>
      <c r="E154" s="190">
        <f>MEDIÇÃO!K83</f>
        <v>82.69</v>
      </c>
    </row>
    <row r="155" spans="1:5" ht="15" customHeight="1" x14ac:dyDescent="0.2">
      <c r="A155" s="191"/>
      <c r="B155" s="163"/>
      <c r="C155" s="163"/>
      <c r="E155" s="192"/>
    </row>
    <row r="156" spans="1:5" ht="26.25" customHeight="1" x14ac:dyDescent="0.2">
      <c r="A156" s="176" t="s">
        <v>1216</v>
      </c>
      <c r="B156" s="341" t="s">
        <v>148</v>
      </c>
      <c r="C156" s="341"/>
      <c r="D156" s="341"/>
      <c r="E156" s="342"/>
    </row>
    <row r="157" spans="1:5" ht="15" customHeight="1" x14ac:dyDescent="0.2">
      <c r="A157" s="337" t="s">
        <v>1210</v>
      </c>
      <c r="B157" s="338"/>
      <c r="C157" s="338"/>
      <c r="D157" s="338"/>
      <c r="E157" s="189">
        <v>6205.4</v>
      </c>
    </row>
    <row r="158" spans="1:5" ht="15" customHeight="1" x14ac:dyDescent="0.2">
      <c r="A158" s="337" t="s">
        <v>1094</v>
      </c>
      <c r="B158" s="338"/>
      <c r="C158" s="338"/>
      <c r="D158" s="338"/>
      <c r="E158" s="189">
        <f>MEDIÇÃO!F85</f>
        <v>6205.4</v>
      </c>
    </row>
    <row r="159" spans="1:5" ht="15" customHeight="1" x14ac:dyDescent="0.2">
      <c r="A159" s="339" t="s">
        <v>1207</v>
      </c>
      <c r="B159" s="340"/>
      <c r="C159" s="340"/>
      <c r="D159" s="340"/>
      <c r="E159" s="190">
        <f>MEDIÇÃO!K85</f>
        <v>6205.4</v>
      </c>
    </row>
    <row r="160" spans="1:5" ht="15" customHeight="1" x14ac:dyDescent="0.2">
      <c r="A160" s="191"/>
      <c r="B160" s="163"/>
      <c r="C160" s="163"/>
      <c r="E160" s="192"/>
    </row>
    <row r="161" spans="1:5" ht="26.25" customHeight="1" x14ac:dyDescent="0.2">
      <c r="A161" s="176" t="s">
        <v>1217</v>
      </c>
      <c r="B161" s="341" t="s">
        <v>150</v>
      </c>
      <c r="C161" s="341"/>
      <c r="D161" s="341"/>
      <c r="E161" s="342"/>
    </row>
    <row r="162" spans="1:5" ht="17.25" customHeight="1" x14ac:dyDescent="0.2">
      <c r="A162" s="337" t="s">
        <v>1219</v>
      </c>
      <c r="B162" s="338"/>
      <c r="C162" s="338"/>
      <c r="D162" s="338"/>
      <c r="E162" s="189">
        <v>1350.7</v>
      </c>
    </row>
    <row r="163" spans="1:5" ht="17.25" customHeight="1" x14ac:dyDescent="0.2">
      <c r="A163" s="337" t="s">
        <v>1097</v>
      </c>
      <c r="B163" s="338"/>
      <c r="C163" s="338"/>
      <c r="D163" s="338"/>
      <c r="E163" s="189">
        <f>MEDIÇÃO!F86</f>
        <v>1350.7</v>
      </c>
    </row>
    <row r="164" spans="1:5" ht="15" customHeight="1" x14ac:dyDescent="0.2">
      <c r="A164" s="339" t="s">
        <v>1218</v>
      </c>
      <c r="B164" s="340"/>
      <c r="C164" s="340"/>
      <c r="D164" s="340"/>
      <c r="E164" s="190">
        <f>MEDIÇÃO!K86</f>
        <v>1350.7</v>
      </c>
    </row>
    <row r="165" spans="1:5" ht="15" customHeight="1" x14ac:dyDescent="0.2">
      <c r="A165" s="191"/>
      <c r="B165" s="163"/>
      <c r="C165" s="163"/>
      <c r="E165" s="192"/>
    </row>
    <row r="166" spans="1:5" ht="30" customHeight="1" x14ac:dyDescent="0.2">
      <c r="A166" s="176" t="s">
        <v>1220</v>
      </c>
      <c r="B166" s="341" t="s">
        <v>915</v>
      </c>
      <c r="C166" s="341"/>
      <c r="D166" s="341"/>
      <c r="E166" s="342"/>
    </row>
    <row r="167" spans="1:5" ht="15" customHeight="1" x14ac:dyDescent="0.2">
      <c r="A167" s="337" t="s">
        <v>1222</v>
      </c>
      <c r="B167" s="338"/>
      <c r="C167" s="338"/>
      <c r="D167" s="338"/>
      <c r="E167" s="189">
        <v>1058.5</v>
      </c>
    </row>
    <row r="168" spans="1:5" x14ac:dyDescent="0.2">
      <c r="A168" s="337" t="s">
        <v>1223</v>
      </c>
      <c r="B168" s="338"/>
      <c r="C168" s="338"/>
      <c r="D168" s="338"/>
      <c r="E168" s="189">
        <f>MEDIÇÃO!F87</f>
        <v>1058.5</v>
      </c>
    </row>
    <row r="169" spans="1:5" ht="12.75" customHeight="1" x14ac:dyDescent="0.2">
      <c r="A169" s="339" t="s">
        <v>1224</v>
      </c>
      <c r="B169" s="340"/>
      <c r="C169" s="340"/>
      <c r="D169" s="340"/>
      <c r="E169" s="190">
        <v>1058.5</v>
      </c>
    </row>
    <row r="170" spans="1:5" ht="15" customHeight="1" x14ac:dyDescent="0.2">
      <c r="A170" s="191"/>
      <c r="B170" s="163"/>
      <c r="C170" s="163"/>
      <c r="E170" s="192"/>
    </row>
    <row r="171" spans="1:5" ht="34.5" customHeight="1" x14ac:dyDescent="0.2">
      <c r="A171" s="176" t="s">
        <v>1221</v>
      </c>
      <c r="B171" s="341" t="s">
        <v>916</v>
      </c>
      <c r="C171" s="341"/>
      <c r="D171" s="341"/>
      <c r="E171" s="342"/>
    </row>
    <row r="172" spans="1:5" ht="15" customHeight="1" x14ac:dyDescent="0.2">
      <c r="A172" s="337" t="s">
        <v>1225</v>
      </c>
      <c r="B172" s="338"/>
      <c r="C172" s="338"/>
      <c r="D172" s="338"/>
      <c r="E172" s="189">
        <v>74.099999999999994</v>
      </c>
    </row>
    <row r="173" spans="1:5" x14ac:dyDescent="0.2">
      <c r="A173" s="337" t="s">
        <v>1226</v>
      </c>
      <c r="B173" s="338"/>
      <c r="C173" s="338"/>
      <c r="D173" s="338"/>
      <c r="E173" s="189">
        <f>MEDIÇÃO!F88</f>
        <v>74.099999999999994</v>
      </c>
    </row>
    <row r="174" spans="1:5" ht="12.75" customHeight="1" x14ac:dyDescent="0.2">
      <c r="A174" s="339" t="s">
        <v>1227</v>
      </c>
      <c r="B174" s="340"/>
      <c r="C174" s="340"/>
      <c r="D174" s="340"/>
      <c r="E174" s="190">
        <v>74.099999999999994</v>
      </c>
    </row>
    <row r="175" spans="1:5" ht="15" customHeight="1" x14ac:dyDescent="0.2">
      <c r="A175" s="343"/>
      <c r="B175" s="344"/>
      <c r="C175" s="344"/>
      <c r="D175" s="344"/>
      <c r="E175" s="345"/>
    </row>
    <row r="176" spans="1:5" ht="15" customHeight="1" x14ac:dyDescent="0.2">
      <c r="A176" s="187" t="s">
        <v>1103</v>
      </c>
      <c r="B176" s="351" t="s">
        <v>242</v>
      </c>
      <c r="C176" s="351"/>
      <c r="D176" s="351"/>
      <c r="E176" s="352"/>
    </row>
    <row r="177" spans="1:5" ht="15" hidden="1" customHeight="1" x14ac:dyDescent="0.2">
      <c r="A177" s="188" t="s">
        <v>1104</v>
      </c>
      <c r="B177" s="346" t="s">
        <v>44</v>
      </c>
      <c r="C177" s="346"/>
      <c r="D177" s="346"/>
      <c r="E177" s="347"/>
    </row>
    <row r="178" spans="1:5" hidden="1" x14ac:dyDescent="0.2">
      <c r="A178" s="188" t="s">
        <v>1105</v>
      </c>
      <c r="B178" s="348" t="s">
        <v>46</v>
      </c>
      <c r="C178" s="349"/>
      <c r="D178" s="349"/>
      <c r="E178" s="350"/>
    </row>
    <row r="179" spans="1:5" ht="17.25" hidden="1" customHeight="1" x14ac:dyDescent="0.2">
      <c r="A179" s="176" t="s">
        <v>1106</v>
      </c>
      <c r="B179" s="341" t="s">
        <v>250</v>
      </c>
      <c r="C179" s="341"/>
      <c r="D179" s="341"/>
      <c r="E179" s="342"/>
    </row>
    <row r="180" spans="1:5" ht="15" hidden="1" customHeight="1" x14ac:dyDescent="0.2">
      <c r="A180" s="337" t="s">
        <v>1107</v>
      </c>
      <c r="B180" s="338"/>
      <c r="C180" s="338"/>
      <c r="D180" s="338"/>
      <c r="E180" s="189">
        <v>96</v>
      </c>
    </row>
    <row r="181" spans="1:5" ht="15" hidden="1" customHeight="1" x14ac:dyDescent="0.2">
      <c r="A181" s="337" t="s">
        <v>1108</v>
      </c>
      <c r="B181" s="338"/>
      <c r="C181" s="338"/>
      <c r="D181" s="338"/>
      <c r="E181" s="189">
        <v>499.24</v>
      </c>
    </row>
    <row r="182" spans="1:5" ht="15" hidden="1" customHeight="1" x14ac:dyDescent="0.2">
      <c r="A182" s="339" t="s">
        <v>1109</v>
      </c>
      <c r="B182" s="340"/>
      <c r="C182" s="340"/>
      <c r="D182" s="340"/>
      <c r="E182" s="190">
        <v>96</v>
      </c>
    </row>
    <row r="183" spans="1:5" ht="15.75" hidden="1" customHeight="1" x14ac:dyDescent="0.2">
      <c r="A183" s="169"/>
      <c r="E183" s="170"/>
    </row>
    <row r="184" spans="1:5" hidden="1" x14ac:dyDescent="0.2">
      <c r="A184" s="176" t="s">
        <v>1110</v>
      </c>
      <c r="B184" s="341" t="s">
        <v>253</v>
      </c>
      <c r="C184" s="341"/>
      <c r="D184" s="341"/>
      <c r="E184" s="342"/>
    </row>
    <row r="185" spans="1:5" ht="26.25" hidden="1" customHeight="1" x14ac:dyDescent="0.2">
      <c r="A185" s="337" t="s">
        <v>1111</v>
      </c>
      <c r="B185" s="338"/>
      <c r="C185" s="338"/>
      <c r="D185" s="338"/>
      <c r="E185" s="189">
        <v>15.53</v>
      </c>
    </row>
    <row r="186" spans="1:5" ht="15" hidden="1" customHeight="1" x14ac:dyDescent="0.2">
      <c r="A186" s="337" t="s">
        <v>1112</v>
      </c>
      <c r="B186" s="338"/>
      <c r="C186" s="338"/>
      <c r="D186" s="338"/>
      <c r="E186" s="189">
        <v>23.29</v>
      </c>
    </row>
    <row r="187" spans="1:5" ht="15" hidden="1" customHeight="1" x14ac:dyDescent="0.2">
      <c r="A187" s="339" t="s">
        <v>1113</v>
      </c>
      <c r="B187" s="340"/>
      <c r="C187" s="340"/>
      <c r="D187" s="340"/>
      <c r="E187" s="190">
        <v>15.53</v>
      </c>
    </row>
    <row r="188" spans="1:5" ht="15" hidden="1" customHeight="1" x14ac:dyDescent="0.2">
      <c r="A188" s="169"/>
      <c r="E188" s="170"/>
    </row>
    <row r="189" spans="1:5" hidden="1" x14ac:dyDescent="0.2">
      <c r="A189" s="176" t="s">
        <v>1114</v>
      </c>
      <c r="B189" s="341" t="s">
        <v>89</v>
      </c>
      <c r="C189" s="341"/>
      <c r="D189" s="341"/>
      <c r="E189" s="342"/>
    </row>
    <row r="190" spans="1:5" ht="26.25" hidden="1" customHeight="1" x14ac:dyDescent="0.2">
      <c r="A190" s="337" t="s">
        <v>1115</v>
      </c>
      <c r="B190" s="338"/>
      <c r="C190" s="338"/>
      <c r="D190" s="338"/>
      <c r="E190" s="189">
        <v>86.8</v>
      </c>
    </row>
    <row r="191" spans="1:5" ht="15" hidden="1" customHeight="1" x14ac:dyDescent="0.2">
      <c r="A191" s="337" t="s">
        <v>1116</v>
      </c>
      <c r="B191" s="338"/>
      <c r="C191" s="338"/>
      <c r="D191" s="338"/>
      <c r="E191" s="189">
        <v>288.85000000000002</v>
      </c>
    </row>
    <row r="192" spans="1:5" ht="15" hidden="1" customHeight="1" x14ac:dyDescent="0.2">
      <c r="A192" s="339" t="s">
        <v>1117</v>
      </c>
      <c r="B192" s="340"/>
      <c r="C192" s="340"/>
      <c r="D192" s="340"/>
      <c r="E192" s="190">
        <v>86.8</v>
      </c>
    </row>
    <row r="193" spans="1:5" ht="15" hidden="1" customHeight="1" x14ac:dyDescent="0.2">
      <c r="A193" s="169"/>
      <c r="E193" s="170"/>
    </row>
    <row r="194" spans="1:5" hidden="1" x14ac:dyDescent="0.2">
      <c r="A194" s="188" t="s">
        <v>1118</v>
      </c>
      <c r="B194" s="348" t="s">
        <v>91</v>
      </c>
      <c r="C194" s="349"/>
      <c r="D194" s="349"/>
      <c r="E194" s="350"/>
    </row>
    <row r="195" spans="1:5" ht="26.25" hidden="1" customHeight="1" x14ac:dyDescent="0.2">
      <c r="A195" s="176" t="s">
        <v>1119</v>
      </c>
      <c r="B195" s="341" t="s">
        <v>258</v>
      </c>
      <c r="C195" s="341"/>
      <c r="D195" s="341"/>
      <c r="E195" s="342"/>
    </row>
    <row r="196" spans="1:5" ht="15" hidden="1" customHeight="1" x14ac:dyDescent="0.2">
      <c r="A196" s="337" t="s">
        <v>1120</v>
      </c>
      <c r="B196" s="338"/>
      <c r="C196" s="338"/>
      <c r="D196" s="338"/>
      <c r="E196" s="189">
        <v>4.66</v>
      </c>
    </row>
    <row r="197" spans="1:5" ht="15" hidden="1" customHeight="1" x14ac:dyDescent="0.2">
      <c r="A197" s="337" t="s">
        <v>1121</v>
      </c>
      <c r="B197" s="338"/>
      <c r="C197" s="338"/>
      <c r="D197" s="338"/>
      <c r="E197" s="189">
        <v>4.66</v>
      </c>
    </row>
    <row r="198" spans="1:5" ht="15" hidden="1" customHeight="1" x14ac:dyDescent="0.2">
      <c r="A198" s="339" t="s">
        <v>1122</v>
      </c>
      <c r="B198" s="340"/>
      <c r="C198" s="340"/>
      <c r="D198" s="340"/>
      <c r="E198" s="190">
        <v>4.66</v>
      </c>
    </row>
    <row r="199" spans="1:5" hidden="1" x14ac:dyDescent="0.2">
      <c r="A199" s="169"/>
      <c r="E199" s="170"/>
    </row>
    <row r="200" spans="1:5" ht="26.25" hidden="1" customHeight="1" x14ac:dyDescent="0.2">
      <c r="A200" s="176" t="s">
        <v>1123</v>
      </c>
      <c r="B200" s="341" t="s">
        <v>97</v>
      </c>
      <c r="C200" s="341"/>
      <c r="D200" s="341"/>
      <c r="E200" s="342"/>
    </row>
    <row r="201" spans="1:5" ht="15" hidden="1" customHeight="1" x14ac:dyDescent="0.2">
      <c r="A201" s="337" t="s">
        <v>1124</v>
      </c>
      <c r="B201" s="338"/>
      <c r="C201" s="338"/>
      <c r="D201" s="338"/>
      <c r="E201" s="189">
        <v>6.48</v>
      </c>
    </row>
    <row r="202" spans="1:5" ht="15" hidden="1" customHeight="1" x14ac:dyDescent="0.2">
      <c r="A202" s="337" t="s">
        <v>1125</v>
      </c>
      <c r="B202" s="338"/>
      <c r="C202" s="338"/>
      <c r="D202" s="338"/>
      <c r="E202" s="189">
        <v>6.48</v>
      </c>
    </row>
    <row r="203" spans="1:5" ht="15" hidden="1" customHeight="1" x14ac:dyDescent="0.2">
      <c r="A203" s="339" t="s">
        <v>1126</v>
      </c>
      <c r="B203" s="340"/>
      <c r="C203" s="340"/>
      <c r="D203" s="340"/>
      <c r="E203" s="190">
        <v>6.48</v>
      </c>
    </row>
    <row r="204" spans="1:5" ht="15" hidden="1" customHeight="1" x14ac:dyDescent="0.2">
      <c r="A204" s="169"/>
      <c r="E204" s="170"/>
    </row>
    <row r="205" spans="1:5" ht="30.75" hidden="1" customHeight="1" x14ac:dyDescent="0.2">
      <c r="A205" s="176" t="s">
        <v>1127</v>
      </c>
      <c r="B205" s="341" t="s">
        <v>100</v>
      </c>
      <c r="C205" s="341"/>
      <c r="D205" s="341"/>
      <c r="E205" s="342"/>
    </row>
    <row r="206" spans="1:5" ht="15" hidden="1" customHeight="1" x14ac:dyDescent="0.2">
      <c r="A206" s="337" t="s">
        <v>1128</v>
      </c>
      <c r="B206" s="338"/>
      <c r="C206" s="338"/>
      <c r="D206" s="338"/>
      <c r="E206" s="189">
        <v>0.78</v>
      </c>
    </row>
    <row r="207" spans="1:5" ht="15" hidden="1" customHeight="1" x14ac:dyDescent="0.2">
      <c r="A207" s="337" t="s">
        <v>1129</v>
      </c>
      <c r="B207" s="338"/>
      <c r="C207" s="338"/>
      <c r="D207" s="338"/>
      <c r="E207" s="189">
        <v>0.78</v>
      </c>
    </row>
    <row r="208" spans="1:5" ht="15" hidden="1" customHeight="1" x14ac:dyDescent="0.2">
      <c r="A208" s="339" t="s">
        <v>1130</v>
      </c>
      <c r="B208" s="340"/>
      <c r="C208" s="340"/>
      <c r="D208" s="340"/>
      <c r="E208" s="190">
        <v>0.78</v>
      </c>
    </row>
    <row r="209" spans="1:5" ht="15.75" hidden="1" customHeight="1" x14ac:dyDescent="0.2">
      <c r="A209" s="169"/>
      <c r="E209" s="170"/>
    </row>
    <row r="210" spans="1:5" hidden="1" x14ac:dyDescent="0.2">
      <c r="A210" s="176" t="s">
        <v>1131</v>
      </c>
      <c r="B210" s="341" t="s">
        <v>106</v>
      </c>
      <c r="C210" s="341"/>
      <c r="D210" s="341"/>
      <c r="E210" s="342"/>
    </row>
    <row r="211" spans="1:5" ht="26.25" hidden="1" customHeight="1" x14ac:dyDescent="0.2">
      <c r="A211" s="337" t="s">
        <v>1132</v>
      </c>
      <c r="B211" s="338"/>
      <c r="C211" s="338"/>
      <c r="D211" s="338"/>
      <c r="E211" s="189">
        <v>4.8</v>
      </c>
    </row>
    <row r="212" spans="1:5" ht="15" hidden="1" customHeight="1" x14ac:dyDescent="0.2">
      <c r="A212" s="337" t="s">
        <v>1133</v>
      </c>
      <c r="B212" s="338"/>
      <c r="C212" s="338"/>
      <c r="D212" s="338"/>
      <c r="E212" s="189">
        <v>4.8</v>
      </c>
    </row>
    <row r="213" spans="1:5" ht="15" hidden="1" customHeight="1" x14ac:dyDescent="0.2">
      <c r="A213" s="339" t="s">
        <v>1134</v>
      </c>
      <c r="B213" s="340"/>
      <c r="C213" s="340"/>
      <c r="D213" s="340"/>
      <c r="E213" s="190">
        <v>4.8</v>
      </c>
    </row>
    <row r="214" spans="1:5" ht="15" hidden="1" customHeight="1" x14ac:dyDescent="0.2">
      <c r="A214" s="169"/>
      <c r="E214" s="170"/>
    </row>
    <row r="215" spans="1:5" ht="15" hidden="1" customHeight="1" x14ac:dyDescent="0.2">
      <c r="A215" s="176" t="s">
        <v>1135</v>
      </c>
      <c r="B215" s="341" t="s">
        <v>114</v>
      </c>
      <c r="C215" s="341"/>
      <c r="D215" s="341"/>
      <c r="E215" s="342"/>
    </row>
    <row r="216" spans="1:5" ht="26.25" hidden="1" customHeight="1" x14ac:dyDescent="0.2">
      <c r="A216" s="337" t="s">
        <v>1136</v>
      </c>
      <c r="B216" s="338"/>
      <c r="C216" s="338"/>
      <c r="D216" s="338"/>
      <c r="E216" s="189">
        <v>15.8</v>
      </c>
    </row>
    <row r="217" spans="1:5" ht="15" hidden="1" customHeight="1" x14ac:dyDescent="0.2">
      <c r="A217" s="337" t="s">
        <v>1137</v>
      </c>
      <c r="B217" s="338"/>
      <c r="C217" s="338"/>
      <c r="D217" s="338"/>
      <c r="E217" s="189">
        <v>15.8</v>
      </c>
    </row>
    <row r="218" spans="1:5" ht="15" hidden="1" customHeight="1" x14ac:dyDescent="0.2">
      <c r="A218" s="339" t="s">
        <v>1138</v>
      </c>
      <c r="B218" s="340"/>
      <c r="C218" s="340"/>
      <c r="D218" s="340"/>
      <c r="E218" s="190">
        <v>15.8</v>
      </c>
    </row>
    <row r="219" spans="1:5" ht="15" customHeight="1" x14ac:dyDescent="0.2">
      <c r="A219" s="185"/>
      <c r="B219" s="162"/>
      <c r="C219" s="162"/>
      <c r="D219" s="162"/>
      <c r="E219" s="193"/>
    </row>
    <row r="220" spans="1:5" x14ac:dyDescent="0.2">
      <c r="A220" s="188" t="s">
        <v>1139</v>
      </c>
      <c r="B220" s="348" t="s">
        <v>116</v>
      </c>
      <c r="C220" s="349"/>
      <c r="D220" s="349"/>
      <c r="E220" s="350"/>
    </row>
    <row r="221" spans="1:5" ht="39.75" hidden="1" customHeight="1" x14ac:dyDescent="0.2">
      <c r="A221" s="176" t="s">
        <v>1140</v>
      </c>
      <c r="B221" s="341" t="s">
        <v>118</v>
      </c>
      <c r="C221" s="341"/>
      <c r="D221" s="341"/>
      <c r="E221" s="342"/>
    </row>
    <row r="222" spans="1:5" ht="15" hidden="1" customHeight="1" x14ac:dyDescent="0.2">
      <c r="A222" s="337" t="s">
        <v>1141</v>
      </c>
      <c r="B222" s="338"/>
      <c r="C222" s="338"/>
      <c r="D222" s="338"/>
      <c r="E222" s="189">
        <v>0.56999999999999995</v>
      </c>
    </row>
    <row r="223" spans="1:5" ht="15" hidden="1" customHeight="1" x14ac:dyDescent="0.2">
      <c r="A223" s="337" t="s">
        <v>1142</v>
      </c>
      <c r="B223" s="338"/>
      <c r="C223" s="338"/>
      <c r="D223" s="338"/>
      <c r="E223" s="189">
        <v>0.56999999999999995</v>
      </c>
    </row>
    <row r="224" spans="1:5" ht="15" hidden="1" customHeight="1" x14ac:dyDescent="0.2">
      <c r="A224" s="339" t="s">
        <v>1143</v>
      </c>
      <c r="B224" s="340"/>
      <c r="C224" s="340"/>
      <c r="D224" s="340"/>
      <c r="E224" s="190">
        <v>0.56999999999999995</v>
      </c>
    </row>
    <row r="225" spans="1:5" hidden="1" x14ac:dyDescent="0.2">
      <c r="A225" s="185"/>
      <c r="B225" s="162"/>
      <c r="C225" s="162"/>
      <c r="D225" s="162"/>
      <c r="E225" s="193"/>
    </row>
    <row r="226" spans="1:5" ht="41.25" hidden="1" customHeight="1" x14ac:dyDescent="0.2">
      <c r="A226" s="176" t="s">
        <v>1144</v>
      </c>
      <c r="B226" s="341" t="s">
        <v>120</v>
      </c>
      <c r="C226" s="341"/>
      <c r="D226" s="341"/>
      <c r="E226" s="342"/>
    </row>
    <row r="227" spans="1:5" ht="15" hidden="1" customHeight="1" x14ac:dyDescent="0.2">
      <c r="A227" s="337" t="s">
        <v>1145</v>
      </c>
      <c r="B227" s="338"/>
      <c r="C227" s="338"/>
      <c r="D227" s="338"/>
      <c r="E227" s="189">
        <v>6.84</v>
      </c>
    </row>
    <row r="228" spans="1:5" ht="15" hidden="1" customHeight="1" x14ac:dyDescent="0.2">
      <c r="A228" s="337" t="s">
        <v>1146</v>
      </c>
      <c r="B228" s="338"/>
      <c r="C228" s="338"/>
      <c r="D228" s="338"/>
      <c r="E228" s="189">
        <v>6.84</v>
      </c>
    </row>
    <row r="229" spans="1:5" ht="15" hidden="1" customHeight="1" x14ac:dyDescent="0.2">
      <c r="A229" s="339" t="s">
        <v>1147</v>
      </c>
      <c r="B229" s="340"/>
      <c r="C229" s="340"/>
      <c r="D229" s="340"/>
      <c r="E229" s="190">
        <v>6.84</v>
      </c>
    </row>
    <row r="230" spans="1:5" x14ac:dyDescent="0.2">
      <c r="A230" s="185"/>
      <c r="B230" s="162"/>
      <c r="C230" s="162"/>
      <c r="D230" s="162"/>
      <c r="E230" s="193"/>
    </row>
    <row r="231" spans="1:5" ht="28.5" customHeight="1" x14ac:dyDescent="0.2">
      <c r="A231" s="176" t="s">
        <v>964</v>
      </c>
      <c r="B231" s="341" t="s">
        <v>270</v>
      </c>
      <c r="C231" s="341"/>
      <c r="D231" s="341"/>
      <c r="E231" s="342"/>
    </row>
    <row r="232" spans="1:5" ht="15" customHeight="1" x14ac:dyDescent="0.2">
      <c r="A232" s="337" t="s">
        <v>1231</v>
      </c>
      <c r="B232" s="338"/>
      <c r="C232" s="338"/>
      <c r="D232" s="338"/>
      <c r="E232" s="189">
        <v>6.84</v>
      </c>
    </row>
    <row r="233" spans="1:5" x14ac:dyDescent="0.2">
      <c r="A233" s="337" t="s">
        <v>1228</v>
      </c>
      <c r="B233" s="338"/>
      <c r="C233" s="338"/>
      <c r="D233" s="338"/>
      <c r="E233" s="189">
        <f>MEDIÇÃO!F149</f>
        <v>10.84</v>
      </c>
    </row>
    <row r="234" spans="1:5" x14ac:dyDescent="0.2">
      <c r="A234" s="339" t="s">
        <v>1229</v>
      </c>
      <c r="B234" s="340"/>
      <c r="C234" s="340"/>
      <c r="D234" s="340"/>
      <c r="E234" s="190">
        <v>6.84</v>
      </c>
    </row>
    <row r="235" spans="1:5" x14ac:dyDescent="0.2">
      <c r="A235" s="169"/>
      <c r="E235" s="170"/>
    </row>
    <row r="236" spans="1:5" hidden="1" x14ac:dyDescent="0.2">
      <c r="A236" s="176" t="s">
        <v>1148</v>
      </c>
      <c r="B236" s="341" t="s">
        <v>123</v>
      </c>
      <c r="C236" s="341"/>
      <c r="D236" s="341"/>
      <c r="E236" s="342"/>
    </row>
    <row r="237" spans="1:5" ht="26.25" hidden="1" customHeight="1" x14ac:dyDescent="0.2">
      <c r="A237" s="337" t="s">
        <v>1124</v>
      </c>
      <c r="B237" s="338"/>
      <c r="C237" s="338"/>
      <c r="D237" s="338"/>
      <c r="E237" s="189">
        <v>11.21</v>
      </c>
    </row>
    <row r="238" spans="1:5" hidden="1" x14ac:dyDescent="0.2">
      <c r="A238" s="337" t="s">
        <v>1125</v>
      </c>
      <c r="B238" s="338"/>
      <c r="C238" s="338"/>
      <c r="D238" s="338"/>
      <c r="E238" s="189">
        <v>11.21</v>
      </c>
    </row>
    <row r="239" spans="1:5" hidden="1" x14ac:dyDescent="0.2">
      <c r="A239" s="339" t="s">
        <v>1126</v>
      </c>
      <c r="B239" s="340"/>
      <c r="C239" s="340"/>
      <c r="D239" s="340"/>
      <c r="E239" s="190">
        <v>11.21</v>
      </c>
    </row>
    <row r="240" spans="1:5" hidden="1" x14ac:dyDescent="0.2">
      <c r="A240" s="169"/>
      <c r="E240" s="170"/>
    </row>
    <row r="241" spans="1:5" hidden="1" x14ac:dyDescent="0.2">
      <c r="A241" s="176" t="s">
        <v>1149</v>
      </c>
      <c r="B241" s="341" t="s">
        <v>126</v>
      </c>
      <c r="C241" s="341"/>
      <c r="D241" s="341"/>
      <c r="E241" s="342"/>
    </row>
    <row r="242" spans="1:5" hidden="1" x14ac:dyDescent="0.2">
      <c r="A242" s="337" t="s">
        <v>1150</v>
      </c>
      <c r="B242" s="338"/>
      <c r="C242" s="338"/>
      <c r="D242" s="338"/>
      <c r="E242" s="189">
        <v>11.21</v>
      </c>
    </row>
    <row r="243" spans="1:5" hidden="1" x14ac:dyDescent="0.2">
      <c r="A243" s="337" t="s">
        <v>1151</v>
      </c>
      <c r="B243" s="338"/>
      <c r="C243" s="338"/>
      <c r="D243" s="338"/>
      <c r="E243" s="189">
        <v>11.21</v>
      </c>
    </row>
    <row r="244" spans="1:5" ht="15" hidden="1" customHeight="1" x14ac:dyDescent="0.2">
      <c r="A244" s="339" t="s">
        <v>1152</v>
      </c>
      <c r="B244" s="340"/>
      <c r="C244" s="340"/>
      <c r="D244" s="340"/>
      <c r="E244" s="190">
        <v>11.21</v>
      </c>
    </row>
    <row r="245" spans="1:5" hidden="1" x14ac:dyDescent="0.2">
      <c r="A245" s="169"/>
      <c r="E245" s="170"/>
    </row>
    <row r="246" spans="1:5" hidden="1" x14ac:dyDescent="0.2">
      <c r="A246" s="176" t="s">
        <v>1153</v>
      </c>
      <c r="B246" s="341" t="s">
        <v>135</v>
      </c>
      <c r="C246" s="341"/>
      <c r="D246" s="341"/>
      <c r="E246" s="342"/>
    </row>
    <row r="247" spans="1:5" hidden="1" x14ac:dyDescent="0.2">
      <c r="A247" s="337" t="s">
        <v>1132</v>
      </c>
      <c r="B247" s="338"/>
      <c r="C247" s="338"/>
      <c r="D247" s="338"/>
      <c r="E247" s="189">
        <v>57.45</v>
      </c>
    </row>
    <row r="248" spans="1:5" ht="26.25" hidden="1" customHeight="1" x14ac:dyDescent="0.2">
      <c r="A248" s="337" t="s">
        <v>1133</v>
      </c>
      <c r="B248" s="338"/>
      <c r="C248" s="338"/>
      <c r="D248" s="338"/>
      <c r="E248" s="189">
        <v>133.1</v>
      </c>
    </row>
    <row r="249" spans="1:5" hidden="1" x14ac:dyDescent="0.2">
      <c r="A249" s="339" t="s">
        <v>1134</v>
      </c>
      <c r="B249" s="340"/>
      <c r="C249" s="340"/>
      <c r="D249" s="340"/>
      <c r="E249" s="190">
        <v>57.45</v>
      </c>
    </row>
    <row r="250" spans="1:5" hidden="1" x14ac:dyDescent="0.2">
      <c r="A250" s="185"/>
      <c r="B250" s="162"/>
      <c r="C250" s="162"/>
      <c r="D250" s="162"/>
      <c r="E250" s="193"/>
    </row>
    <row r="251" spans="1:5" hidden="1" x14ac:dyDescent="0.2">
      <c r="A251" s="188" t="s">
        <v>1154</v>
      </c>
      <c r="B251" s="348" t="s">
        <v>283</v>
      </c>
      <c r="C251" s="349"/>
      <c r="D251" s="349"/>
      <c r="E251" s="350"/>
    </row>
    <row r="252" spans="1:5" hidden="1" x14ac:dyDescent="0.2">
      <c r="A252" s="176" t="s">
        <v>1155</v>
      </c>
      <c r="B252" s="341" t="s">
        <v>163</v>
      </c>
      <c r="C252" s="341"/>
      <c r="D252" s="341"/>
      <c r="E252" s="342"/>
    </row>
    <row r="253" spans="1:5" hidden="1" x14ac:dyDescent="0.2">
      <c r="A253" s="337" t="s">
        <v>1156</v>
      </c>
      <c r="B253" s="338"/>
      <c r="C253" s="338"/>
      <c r="D253" s="338"/>
      <c r="E253" s="189">
        <v>141.26</v>
      </c>
    </row>
    <row r="254" spans="1:5" ht="43.5" hidden="1" customHeight="1" x14ac:dyDescent="0.2">
      <c r="A254" s="337" t="s">
        <v>1157</v>
      </c>
      <c r="B254" s="338"/>
      <c r="C254" s="338"/>
      <c r="D254" s="338"/>
      <c r="E254" s="189">
        <v>141.26</v>
      </c>
    </row>
    <row r="255" spans="1:5" hidden="1" x14ac:dyDescent="0.2">
      <c r="A255" s="339" t="s">
        <v>1158</v>
      </c>
      <c r="B255" s="340"/>
      <c r="C255" s="340"/>
      <c r="D255" s="340"/>
      <c r="E255" s="190">
        <v>141.26</v>
      </c>
    </row>
    <row r="256" spans="1:5" hidden="1" x14ac:dyDescent="0.2">
      <c r="A256" s="169"/>
      <c r="E256" s="170"/>
    </row>
    <row r="257" spans="1:5" hidden="1" x14ac:dyDescent="0.2">
      <c r="A257" s="176" t="s">
        <v>1159</v>
      </c>
      <c r="B257" s="341" t="s">
        <v>293</v>
      </c>
      <c r="C257" s="341"/>
      <c r="D257" s="341"/>
      <c r="E257" s="342"/>
    </row>
    <row r="258" spans="1:5" hidden="1" x14ac:dyDescent="0.2">
      <c r="A258" s="337" t="s">
        <v>1160</v>
      </c>
      <c r="B258" s="338"/>
      <c r="C258" s="338"/>
      <c r="D258" s="338"/>
      <c r="E258" s="189">
        <v>85.79</v>
      </c>
    </row>
    <row r="259" spans="1:5" ht="43.5" hidden="1" customHeight="1" x14ac:dyDescent="0.2">
      <c r="A259" s="337" t="s">
        <v>1161</v>
      </c>
      <c r="B259" s="338"/>
      <c r="C259" s="338"/>
      <c r="D259" s="338"/>
      <c r="E259" s="189">
        <v>138.24</v>
      </c>
    </row>
    <row r="260" spans="1:5" hidden="1" x14ac:dyDescent="0.2">
      <c r="A260" s="339" t="s">
        <v>1162</v>
      </c>
      <c r="B260" s="340"/>
      <c r="C260" s="340"/>
      <c r="D260" s="340"/>
      <c r="E260" s="190">
        <v>85.79</v>
      </c>
    </row>
    <row r="261" spans="1:5" hidden="1" x14ac:dyDescent="0.2">
      <c r="A261" s="185"/>
      <c r="B261" s="162"/>
      <c r="C261" s="162"/>
      <c r="D261" s="162"/>
      <c r="E261" s="193"/>
    </row>
    <row r="262" spans="1:5" hidden="1" x14ac:dyDescent="0.2">
      <c r="A262" s="188" t="s">
        <v>1163</v>
      </c>
      <c r="B262" s="348" t="s">
        <v>309</v>
      </c>
      <c r="C262" s="349"/>
      <c r="D262" s="349"/>
      <c r="E262" s="350"/>
    </row>
    <row r="263" spans="1:5" hidden="1" x14ac:dyDescent="0.2">
      <c r="A263" s="176" t="s">
        <v>1164</v>
      </c>
      <c r="B263" s="341" t="s">
        <v>313</v>
      </c>
      <c r="C263" s="341"/>
      <c r="D263" s="341"/>
      <c r="E263" s="342"/>
    </row>
    <row r="264" spans="1:5" hidden="1" x14ac:dyDescent="0.2">
      <c r="A264" s="337" t="s">
        <v>1165</v>
      </c>
      <c r="B264" s="338"/>
      <c r="C264" s="338"/>
      <c r="D264" s="338"/>
      <c r="E264" s="189">
        <v>29.12</v>
      </c>
    </row>
    <row r="265" spans="1:5" hidden="1" x14ac:dyDescent="0.2">
      <c r="A265" s="337" t="s">
        <v>1166</v>
      </c>
      <c r="B265" s="338"/>
      <c r="C265" s="338"/>
      <c r="D265" s="338"/>
      <c r="E265" s="189">
        <v>350</v>
      </c>
    </row>
    <row r="266" spans="1:5" hidden="1" x14ac:dyDescent="0.2">
      <c r="A266" s="339" t="s">
        <v>1167</v>
      </c>
      <c r="B266" s="340"/>
      <c r="C266" s="340"/>
      <c r="D266" s="340"/>
      <c r="E266" s="190">
        <f>E264</f>
        <v>29.12</v>
      </c>
    </row>
    <row r="267" spans="1:5" ht="29.25" hidden="1" customHeight="1" x14ac:dyDescent="0.2">
      <c r="A267" s="185"/>
      <c r="B267" s="162"/>
      <c r="C267" s="162"/>
      <c r="D267" s="162"/>
      <c r="E267" s="193"/>
    </row>
    <row r="268" spans="1:5" hidden="1" x14ac:dyDescent="0.2">
      <c r="A268" s="188" t="s">
        <v>1168</v>
      </c>
      <c r="B268" s="348" t="s">
        <v>344</v>
      </c>
      <c r="C268" s="349"/>
      <c r="D268" s="349"/>
      <c r="E268" s="350"/>
    </row>
    <row r="269" spans="1:5" hidden="1" x14ac:dyDescent="0.2">
      <c r="A269" s="176" t="s">
        <v>1169</v>
      </c>
      <c r="B269" s="341" t="s">
        <v>350</v>
      </c>
      <c r="C269" s="341"/>
      <c r="D269" s="341"/>
      <c r="E269" s="342"/>
    </row>
    <row r="270" spans="1:5" hidden="1" x14ac:dyDescent="0.2">
      <c r="A270" s="337" t="s">
        <v>1170</v>
      </c>
      <c r="B270" s="338"/>
      <c r="C270" s="338"/>
      <c r="D270" s="338"/>
      <c r="E270" s="189">
        <v>90.56</v>
      </c>
    </row>
    <row r="271" spans="1:5" hidden="1" x14ac:dyDescent="0.2">
      <c r="A271" s="337" t="s">
        <v>1075</v>
      </c>
      <c r="B271" s="338"/>
      <c r="C271" s="338"/>
      <c r="D271" s="338"/>
      <c r="E271" s="189">
        <v>243.5</v>
      </c>
    </row>
    <row r="272" spans="1:5" ht="27" hidden="1" customHeight="1" x14ac:dyDescent="0.2">
      <c r="A272" s="339" t="s">
        <v>1076</v>
      </c>
      <c r="B272" s="340"/>
      <c r="C272" s="340"/>
      <c r="D272" s="340"/>
      <c r="E272" s="190">
        <f>E270</f>
        <v>90.56</v>
      </c>
    </row>
    <row r="273" spans="1:5" hidden="1" x14ac:dyDescent="0.2">
      <c r="A273" s="194"/>
      <c r="B273" s="165"/>
      <c r="C273" s="165"/>
      <c r="D273" s="165"/>
      <c r="E273" s="195"/>
    </row>
    <row r="274" spans="1:5" hidden="1" x14ac:dyDescent="0.2">
      <c r="A274" s="176" t="s">
        <v>1171</v>
      </c>
      <c r="B274" s="341" t="s">
        <v>353</v>
      </c>
      <c r="C274" s="341"/>
      <c r="D274" s="341"/>
      <c r="E274" s="342"/>
    </row>
    <row r="275" spans="1:5" hidden="1" x14ac:dyDescent="0.2">
      <c r="A275" s="337" t="s">
        <v>1172</v>
      </c>
      <c r="B275" s="338"/>
      <c r="C275" s="338"/>
      <c r="D275" s="338"/>
      <c r="E275" s="189">
        <v>90.56</v>
      </c>
    </row>
    <row r="276" spans="1:5" hidden="1" x14ac:dyDescent="0.2">
      <c r="A276" s="337" t="s">
        <v>1173</v>
      </c>
      <c r="B276" s="338"/>
      <c r="C276" s="338"/>
      <c r="D276" s="338"/>
      <c r="E276" s="189">
        <v>243.5</v>
      </c>
    </row>
    <row r="277" spans="1:5" ht="30" hidden="1" customHeight="1" x14ac:dyDescent="0.2">
      <c r="A277" s="339" t="s">
        <v>1174</v>
      </c>
      <c r="B277" s="340"/>
      <c r="C277" s="340"/>
      <c r="D277" s="340"/>
      <c r="E277" s="190">
        <f>E275</f>
        <v>90.56</v>
      </c>
    </row>
    <row r="278" spans="1:5" hidden="1" x14ac:dyDescent="0.2">
      <c r="A278" s="194"/>
      <c r="B278" s="165"/>
      <c r="C278" s="165"/>
      <c r="D278" s="165"/>
      <c r="E278" s="195"/>
    </row>
    <row r="279" spans="1:5" hidden="1" x14ac:dyDescent="0.2">
      <c r="A279" s="343"/>
      <c r="B279" s="344"/>
      <c r="C279" s="344"/>
      <c r="D279" s="344"/>
      <c r="E279" s="345"/>
    </row>
    <row r="280" spans="1:5" x14ac:dyDescent="0.2">
      <c r="A280" s="188" t="s">
        <v>1175</v>
      </c>
      <c r="B280" s="346" t="s">
        <v>400</v>
      </c>
      <c r="C280" s="346"/>
      <c r="D280" s="346"/>
      <c r="E280" s="347"/>
    </row>
    <row r="281" spans="1:5" x14ac:dyDescent="0.2">
      <c r="A281" s="188" t="s">
        <v>1176</v>
      </c>
      <c r="B281" s="348" t="s">
        <v>571</v>
      </c>
      <c r="C281" s="349"/>
      <c r="D281" s="349"/>
      <c r="E281" s="350"/>
    </row>
    <row r="282" spans="1:5" ht="29.25" hidden="1" customHeight="1" x14ac:dyDescent="0.2">
      <c r="A282" s="176" t="s">
        <v>1177</v>
      </c>
      <c r="B282" s="341" t="s">
        <v>574</v>
      </c>
      <c r="C282" s="341"/>
      <c r="D282" s="341"/>
      <c r="E282" s="342"/>
    </row>
    <row r="283" spans="1:5" hidden="1" x14ac:dyDescent="0.2">
      <c r="A283" s="337" t="s">
        <v>1178</v>
      </c>
      <c r="B283" s="338"/>
      <c r="C283" s="338"/>
      <c r="D283" s="338"/>
      <c r="E283" s="189">
        <v>5</v>
      </c>
    </row>
    <row r="284" spans="1:5" hidden="1" x14ac:dyDescent="0.2">
      <c r="A284" s="337" t="s">
        <v>1179</v>
      </c>
      <c r="B284" s="338"/>
      <c r="C284" s="338"/>
      <c r="D284" s="338"/>
      <c r="E284" s="189">
        <v>10</v>
      </c>
    </row>
    <row r="285" spans="1:5" hidden="1" x14ac:dyDescent="0.2">
      <c r="A285" s="339" t="s">
        <v>1180</v>
      </c>
      <c r="B285" s="340"/>
      <c r="C285" s="340"/>
      <c r="D285" s="340"/>
      <c r="E285" s="190">
        <v>5</v>
      </c>
    </row>
    <row r="286" spans="1:5" hidden="1" x14ac:dyDescent="0.2">
      <c r="A286" s="169"/>
      <c r="E286" s="170"/>
    </row>
    <row r="287" spans="1:5" hidden="1" x14ac:dyDescent="0.2">
      <c r="A287" s="176" t="s">
        <v>1181</v>
      </c>
      <c r="B287" s="341" t="s">
        <v>515</v>
      </c>
      <c r="C287" s="341"/>
      <c r="D287" s="341"/>
      <c r="E287" s="342"/>
    </row>
    <row r="288" spans="1:5" hidden="1" x14ac:dyDescent="0.2">
      <c r="A288" s="337" t="s">
        <v>1182</v>
      </c>
      <c r="B288" s="338"/>
      <c r="C288" s="338"/>
      <c r="D288" s="338"/>
      <c r="E288" s="189">
        <v>72</v>
      </c>
    </row>
    <row r="289" spans="1:5" hidden="1" x14ac:dyDescent="0.2">
      <c r="A289" s="337" t="s">
        <v>1183</v>
      </c>
      <c r="B289" s="338"/>
      <c r="C289" s="338"/>
      <c r="D289" s="338"/>
      <c r="E289" s="189">
        <v>150</v>
      </c>
    </row>
    <row r="290" spans="1:5" hidden="1" x14ac:dyDescent="0.2">
      <c r="A290" s="339" t="s">
        <v>1184</v>
      </c>
      <c r="B290" s="340"/>
      <c r="C290" s="340"/>
      <c r="D290" s="340"/>
      <c r="E290" s="190">
        <v>72</v>
      </c>
    </row>
    <row r="291" spans="1:5" hidden="1" x14ac:dyDescent="0.2">
      <c r="A291" s="169"/>
      <c r="E291" s="170"/>
    </row>
    <row r="292" spans="1:5" hidden="1" x14ac:dyDescent="0.2">
      <c r="A292" s="176" t="s">
        <v>1185</v>
      </c>
      <c r="B292" s="341" t="s">
        <v>518</v>
      </c>
      <c r="C292" s="341"/>
      <c r="D292" s="341"/>
      <c r="E292" s="342"/>
    </row>
    <row r="293" spans="1:5" hidden="1" x14ac:dyDescent="0.2">
      <c r="A293" s="337" t="s">
        <v>1186</v>
      </c>
      <c r="B293" s="338"/>
      <c r="C293" s="338"/>
      <c r="D293" s="338"/>
      <c r="E293" s="189">
        <v>12</v>
      </c>
    </row>
    <row r="294" spans="1:5" hidden="1" x14ac:dyDescent="0.2">
      <c r="A294" s="337" t="s">
        <v>1187</v>
      </c>
      <c r="B294" s="338"/>
      <c r="C294" s="338"/>
      <c r="D294" s="338"/>
      <c r="E294" s="189">
        <v>126.25</v>
      </c>
    </row>
    <row r="295" spans="1:5" hidden="1" x14ac:dyDescent="0.2">
      <c r="A295" s="339" t="s">
        <v>1188</v>
      </c>
      <c r="B295" s="340"/>
      <c r="C295" s="340"/>
      <c r="D295" s="340"/>
      <c r="E295" s="190">
        <v>12</v>
      </c>
    </row>
    <row r="296" spans="1:5" hidden="1" x14ac:dyDescent="0.2">
      <c r="A296" s="169"/>
      <c r="E296" s="170"/>
    </row>
    <row r="297" spans="1:5" hidden="1" x14ac:dyDescent="0.2">
      <c r="A297" s="176" t="s">
        <v>1189</v>
      </c>
      <c r="B297" s="341" t="s">
        <v>539</v>
      </c>
      <c r="C297" s="341"/>
      <c r="D297" s="341"/>
      <c r="E297" s="342"/>
    </row>
    <row r="298" spans="1:5" hidden="1" x14ac:dyDescent="0.2">
      <c r="A298" s="337" t="s">
        <v>1190</v>
      </c>
      <c r="B298" s="338"/>
      <c r="C298" s="338"/>
      <c r="D298" s="338"/>
      <c r="E298" s="189">
        <v>6</v>
      </c>
    </row>
    <row r="299" spans="1:5" hidden="1" x14ac:dyDescent="0.2">
      <c r="A299" s="337" t="s">
        <v>1191</v>
      </c>
      <c r="B299" s="338"/>
      <c r="C299" s="338"/>
      <c r="D299" s="338"/>
      <c r="E299" s="189">
        <v>94</v>
      </c>
    </row>
    <row r="300" spans="1:5" hidden="1" x14ac:dyDescent="0.2">
      <c r="A300" s="339" t="s">
        <v>1192</v>
      </c>
      <c r="B300" s="340"/>
      <c r="C300" s="340"/>
      <c r="D300" s="340"/>
      <c r="E300" s="190">
        <v>6</v>
      </c>
    </row>
    <row r="301" spans="1:5" hidden="1" x14ac:dyDescent="0.2">
      <c r="A301" s="169"/>
      <c r="E301" s="170"/>
    </row>
    <row r="302" spans="1:5" hidden="1" x14ac:dyDescent="0.2">
      <c r="A302" s="176" t="s">
        <v>1193</v>
      </c>
      <c r="B302" s="341" t="s">
        <v>593</v>
      </c>
      <c r="C302" s="341"/>
      <c r="D302" s="341"/>
      <c r="E302" s="342"/>
    </row>
    <row r="303" spans="1:5" hidden="1" x14ac:dyDescent="0.2">
      <c r="A303" s="337" t="s">
        <v>1194</v>
      </c>
      <c r="B303" s="338"/>
      <c r="C303" s="338"/>
      <c r="D303" s="338"/>
      <c r="E303" s="189">
        <v>1</v>
      </c>
    </row>
    <row r="304" spans="1:5" hidden="1" x14ac:dyDescent="0.2">
      <c r="A304" s="337" t="s">
        <v>1195</v>
      </c>
      <c r="B304" s="338"/>
      <c r="C304" s="338"/>
      <c r="D304" s="338"/>
      <c r="E304" s="189">
        <v>21</v>
      </c>
    </row>
    <row r="305" spans="1:5" hidden="1" x14ac:dyDescent="0.2">
      <c r="A305" s="339" t="s">
        <v>1196</v>
      </c>
      <c r="B305" s="340"/>
      <c r="C305" s="340"/>
      <c r="D305" s="340"/>
      <c r="E305" s="190">
        <v>1</v>
      </c>
    </row>
    <row r="306" spans="1:5" hidden="1" x14ac:dyDescent="0.2">
      <c r="A306" s="169"/>
      <c r="E306" s="170"/>
    </row>
    <row r="307" spans="1:5" hidden="1" x14ac:dyDescent="0.2">
      <c r="A307" s="169"/>
      <c r="E307" s="170"/>
    </row>
    <row r="308" spans="1:5" ht="26.25" customHeight="1" x14ac:dyDescent="0.2">
      <c r="A308" s="176" t="s">
        <v>1230</v>
      </c>
      <c r="B308" s="341" t="s">
        <v>910</v>
      </c>
      <c r="C308" s="341"/>
      <c r="D308" s="341"/>
      <c r="E308" s="342"/>
    </row>
    <row r="309" spans="1:5" x14ac:dyDescent="0.2">
      <c r="A309" s="337" t="s">
        <v>1232</v>
      </c>
      <c r="B309" s="338"/>
      <c r="C309" s="338"/>
      <c r="D309" s="338"/>
      <c r="E309" s="189">
        <v>68.42</v>
      </c>
    </row>
    <row r="310" spans="1:5" x14ac:dyDescent="0.2">
      <c r="A310" s="337" t="s">
        <v>1234</v>
      </c>
      <c r="B310" s="338"/>
      <c r="C310" s="338"/>
      <c r="D310" s="338"/>
      <c r="E310" s="189">
        <f>MEDIÇÃO!F284</f>
        <v>68.599999999999994</v>
      </c>
    </row>
    <row r="311" spans="1:5" x14ac:dyDescent="0.2">
      <c r="A311" s="339" t="s">
        <v>1233</v>
      </c>
      <c r="B311" s="340"/>
      <c r="C311" s="340"/>
      <c r="D311" s="340"/>
      <c r="E311" s="190">
        <f>MEDIÇÃO!K284</f>
        <v>68.418700000000001</v>
      </c>
    </row>
    <row r="312" spans="1:5" ht="13.5" thickBot="1" x14ac:dyDescent="0.25">
      <c r="A312" s="196"/>
      <c r="B312" s="197"/>
      <c r="C312" s="197"/>
      <c r="D312" s="197"/>
      <c r="E312" s="174"/>
    </row>
  </sheetData>
  <mergeCells count="248">
    <mergeCell ref="B308:E308"/>
    <mergeCell ref="A309:D309"/>
    <mergeCell ref="A310:D310"/>
    <mergeCell ref="A311:D311"/>
    <mergeCell ref="B19:E19"/>
    <mergeCell ref="A20:D20"/>
    <mergeCell ref="A21:D21"/>
    <mergeCell ref="A22:D22"/>
    <mergeCell ref="B24:E24"/>
    <mergeCell ref="B25:E25"/>
    <mergeCell ref="A36:D36"/>
    <mergeCell ref="A37:D37"/>
    <mergeCell ref="A38:D38"/>
    <mergeCell ref="A47:D47"/>
    <mergeCell ref="A48:D48"/>
    <mergeCell ref="B50:E50"/>
    <mergeCell ref="A51:D51"/>
    <mergeCell ref="A52:D52"/>
    <mergeCell ref="A53:D53"/>
    <mergeCell ref="B40:E40"/>
    <mergeCell ref="A41:D41"/>
    <mergeCell ref="A42:D42"/>
    <mergeCell ref="A43:D43"/>
    <mergeCell ref="B45:E45"/>
    <mergeCell ref="A11:E11"/>
    <mergeCell ref="B13:E13"/>
    <mergeCell ref="B14:E14"/>
    <mergeCell ref="A15:D15"/>
    <mergeCell ref="A16:D16"/>
    <mergeCell ref="A17:D17"/>
    <mergeCell ref="A32:D32"/>
    <mergeCell ref="A33:D33"/>
    <mergeCell ref="B35:E35"/>
    <mergeCell ref="A26:D26"/>
    <mergeCell ref="A27:D27"/>
    <mergeCell ref="A28:D28"/>
    <mergeCell ref="A29:B29"/>
    <mergeCell ref="B30:E30"/>
    <mergeCell ref="A31:D31"/>
    <mergeCell ref="A46:D46"/>
    <mergeCell ref="A62:D62"/>
    <mergeCell ref="A63:D63"/>
    <mergeCell ref="B65:E65"/>
    <mergeCell ref="A66:D66"/>
    <mergeCell ref="A67:D67"/>
    <mergeCell ref="A68:D68"/>
    <mergeCell ref="B55:E55"/>
    <mergeCell ref="A56:D56"/>
    <mergeCell ref="A57:D57"/>
    <mergeCell ref="A58:D58"/>
    <mergeCell ref="B60:E60"/>
    <mergeCell ref="A61:D61"/>
    <mergeCell ref="A75:D75"/>
    <mergeCell ref="B77:E77"/>
    <mergeCell ref="A78:D78"/>
    <mergeCell ref="A79:D79"/>
    <mergeCell ref="A80:D80"/>
    <mergeCell ref="B82:E82"/>
    <mergeCell ref="A69:E69"/>
    <mergeCell ref="B70:E70"/>
    <mergeCell ref="B71:E71"/>
    <mergeCell ref="B72:E72"/>
    <mergeCell ref="A73:D73"/>
    <mergeCell ref="A74:D74"/>
    <mergeCell ref="A90:D90"/>
    <mergeCell ref="A91:D91"/>
    <mergeCell ref="B93:E93"/>
    <mergeCell ref="A94:D94"/>
    <mergeCell ref="A95:D95"/>
    <mergeCell ref="A96:D96"/>
    <mergeCell ref="B83:E83"/>
    <mergeCell ref="A84:D84"/>
    <mergeCell ref="A85:D85"/>
    <mergeCell ref="A86:D86"/>
    <mergeCell ref="B88:E88"/>
    <mergeCell ref="A89:D89"/>
    <mergeCell ref="A105:D105"/>
    <mergeCell ref="A106:D106"/>
    <mergeCell ref="B108:E108"/>
    <mergeCell ref="A109:D109"/>
    <mergeCell ref="A110:D110"/>
    <mergeCell ref="A111:D111"/>
    <mergeCell ref="B98:E98"/>
    <mergeCell ref="A99:D99"/>
    <mergeCell ref="A100:D100"/>
    <mergeCell ref="A101:D101"/>
    <mergeCell ref="B103:E103"/>
    <mergeCell ref="A104:D104"/>
    <mergeCell ref="B119:E119"/>
    <mergeCell ref="B120:E120"/>
    <mergeCell ref="A121:D121"/>
    <mergeCell ref="A122:D122"/>
    <mergeCell ref="A123:D123"/>
    <mergeCell ref="B125:E125"/>
    <mergeCell ref="B113:E113"/>
    <mergeCell ref="A114:D114"/>
    <mergeCell ref="A115:D115"/>
    <mergeCell ref="A116:D116"/>
    <mergeCell ref="A117:E117"/>
    <mergeCell ref="B118:E118"/>
    <mergeCell ref="A133:D133"/>
    <mergeCell ref="A134:D134"/>
    <mergeCell ref="B136:E136"/>
    <mergeCell ref="A137:D137"/>
    <mergeCell ref="A138:D138"/>
    <mergeCell ref="A139:D139"/>
    <mergeCell ref="B126:E126"/>
    <mergeCell ref="A127:D127"/>
    <mergeCell ref="A128:D128"/>
    <mergeCell ref="A129:D129"/>
    <mergeCell ref="B131:E131"/>
    <mergeCell ref="A132:D132"/>
    <mergeCell ref="B177:E177"/>
    <mergeCell ref="B178:E178"/>
    <mergeCell ref="B179:E179"/>
    <mergeCell ref="A180:D180"/>
    <mergeCell ref="A181:D181"/>
    <mergeCell ref="A182:D182"/>
    <mergeCell ref="B141:E141"/>
    <mergeCell ref="A142:D142"/>
    <mergeCell ref="A143:D143"/>
    <mergeCell ref="A144:D144"/>
    <mergeCell ref="A175:E175"/>
    <mergeCell ref="B176:E176"/>
    <mergeCell ref="B146:E146"/>
    <mergeCell ref="A147:D147"/>
    <mergeCell ref="A148:D148"/>
    <mergeCell ref="A149:D149"/>
    <mergeCell ref="B166:E166"/>
    <mergeCell ref="A167:D167"/>
    <mergeCell ref="A168:D168"/>
    <mergeCell ref="A169:D169"/>
    <mergeCell ref="B171:E171"/>
    <mergeCell ref="A172:D172"/>
    <mergeCell ref="A173:D173"/>
    <mergeCell ref="A174:D174"/>
    <mergeCell ref="A191:D191"/>
    <mergeCell ref="A192:D192"/>
    <mergeCell ref="B194:E194"/>
    <mergeCell ref="B195:E195"/>
    <mergeCell ref="A196:D196"/>
    <mergeCell ref="A197:D197"/>
    <mergeCell ref="B184:E184"/>
    <mergeCell ref="A185:D185"/>
    <mergeCell ref="A186:D186"/>
    <mergeCell ref="A187:D187"/>
    <mergeCell ref="B189:E189"/>
    <mergeCell ref="A190:D190"/>
    <mergeCell ref="A206:D206"/>
    <mergeCell ref="A207:D207"/>
    <mergeCell ref="A208:D208"/>
    <mergeCell ref="B210:E210"/>
    <mergeCell ref="A211:D211"/>
    <mergeCell ref="A212:D212"/>
    <mergeCell ref="A198:D198"/>
    <mergeCell ref="B200:E200"/>
    <mergeCell ref="A201:D201"/>
    <mergeCell ref="A202:D202"/>
    <mergeCell ref="A203:D203"/>
    <mergeCell ref="B205:E205"/>
    <mergeCell ref="B221:E221"/>
    <mergeCell ref="A222:D222"/>
    <mergeCell ref="A223:D223"/>
    <mergeCell ref="A224:D224"/>
    <mergeCell ref="B226:E226"/>
    <mergeCell ref="A227:D227"/>
    <mergeCell ref="A213:D213"/>
    <mergeCell ref="B215:E215"/>
    <mergeCell ref="A216:D216"/>
    <mergeCell ref="A217:D217"/>
    <mergeCell ref="A218:D218"/>
    <mergeCell ref="B220:E220"/>
    <mergeCell ref="B241:E241"/>
    <mergeCell ref="A242:D242"/>
    <mergeCell ref="A243:D243"/>
    <mergeCell ref="A244:D244"/>
    <mergeCell ref="B246:E246"/>
    <mergeCell ref="A247:D247"/>
    <mergeCell ref="A228:D228"/>
    <mergeCell ref="A229:D229"/>
    <mergeCell ref="B236:E236"/>
    <mergeCell ref="A237:D237"/>
    <mergeCell ref="A238:D238"/>
    <mergeCell ref="A239:D239"/>
    <mergeCell ref="B231:E231"/>
    <mergeCell ref="A232:D232"/>
    <mergeCell ref="A233:D233"/>
    <mergeCell ref="A234:D234"/>
    <mergeCell ref="A255:D255"/>
    <mergeCell ref="B257:E257"/>
    <mergeCell ref="A258:D258"/>
    <mergeCell ref="A259:D259"/>
    <mergeCell ref="A260:D260"/>
    <mergeCell ref="B262:E262"/>
    <mergeCell ref="A248:D248"/>
    <mergeCell ref="A249:D249"/>
    <mergeCell ref="B251:E251"/>
    <mergeCell ref="B252:E252"/>
    <mergeCell ref="A253:D253"/>
    <mergeCell ref="A254:D254"/>
    <mergeCell ref="A270:D270"/>
    <mergeCell ref="A271:D271"/>
    <mergeCell ref="A272:D272"/>
    <mergeCell ref="B274:E274"/>
    <mergeCell ref="A275:D275"/>
    <mergeCell ref="A276:D276"/>
    <mergeCell ref="B263:E263"/>
    <mergeCell ref="A264:D264"/>
    <mergeCell ref="A265:D265"/>
    <mergeCell ref="A266:D266"/>
    <mergeCell ref="B268:E268"/>
    <mergeCell ref="B269:E269"/>
    <mergeCell ref="A284:D284"/>
    <mergeCell ref="A285:D285"/>
    <mergeCell ref="B287:E287"/>
    <mergeCell ref="A288:D288"/>
    <mergeCell ref="A289:D289"/>
    <mergeCell ref="A290:D290"/>
    <mergeCell ref="A277:D277"/>
    <mergeCell ref="A279:E279"/>
    <mergeCell ref="B280:E280"/>
    <mergeCell ref="B281:E281"/>
    <mergeCell ref="B282:E282"/>
    <mergeCell ref="A283:D283"/>
    <mergeCell ref="A299:D299"/>
    <mergeCell ref="A300:D300"/>
    <mergeCell ref="B302:E302"/>
    <mergeCell ref="A303:D303"/>
    <mergeCell ref="A304:D304"/>
    <mergeCell ref="A305:D305"/>
    <mergeCell ref="B292:E292"/>
    <mergeCell ref="A293:D293"/>
    <mergeCell ref="A294:D294"/>
    <mergeCell ref="A295:D295"/>
    <mergeCell ref="B297:E297"/>
    <mergeCell ref="A298:D298"/>
    <mergeCell ref="A158:D158"/>
    <mergeCell ref="A159:D159"/>
    <mergeCell ref="B161:E161"/>
    <mergeCell ref="A162:D162"/>
    <mergeCell ref="A163:D163"/>
    <mergeCell ref="A164:D164"/>
    <mergeCell ref="B151:E151"/>
    <mergeCell ref="A152:D152"/>
    <mergeCell ref="A153:D153"/>
    <mergeCell ref="A154:D154"/>
    <mergeCell ref="B156:E156"/>
    <mergeCell ref="A157:D15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2" orientation="portrait" horizontalDpi="4294967293" verticalDpi="360" r:id="rId1"/>
  <headerFooter>
    <oddFooter>&amp;R&amp;P</oddFooter>
  </headerFooter>
  <rowBreaks count="2" manualBreakCount="2">
    <brk id="92" max="4" man="1"/>
    <brk id="229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38A2-4A0C-4F6A-87E2-2377636117FD}">
  <dimension ref="A1:I564"/>
  <sheetViews>
    <sheetView view="pageBreakPreview" zoomScale="90" zoomScaleNormal="95" zoomScaleSheetLayoutView="90" workbookViewId="0">
      <selection activeCell="H38" sqref="H38"/>
    </sheetView>
  </sheetViews>
  <sheetFormatPr defaultRowHeight="12.75" x14ac:dyDescent="0.2"/>
  <cols>
    <col min="1" max="1" width="18.875" style="153" customWidth="1"/>
    <col min="2" max="2" width="15.625" style="153" customWidth="1"/>
    <col min="3" max="3" width="16.625" style="153" customWidth="1"/>
    <col min="4" max="4" width="14.75" style="153" customWidth="1"/>
    <col min="5" max="5" width="16" style="153" customWidth="1"/>
    <col min="6" max="6" width="15.375" style="164" customWidth="1"/>
    <col min="7" max="7" width="9" style="198"/>
    <col min="8" max="8" width="8.75" style="152" bestFit="1" customWidth="1"/>
    <col min="9" max="16384" width="9" style="152"/>
  </cols>
  <sheetData>
    <row r="1" spans="1:7" x14ac:dyDescent="0.2">
      <c r="A1" s="166"/>
      <c r="B1" s="167"/>
      <c r="C1" s="167"/>
      <c r="D1" s="167"/>
      <c r="E1" s="167"/>
      <c r="F1" s="168"/>
    </row>
    <row r="2" spans="1:7" x14ac:dyDescent="0.2">
      <c r="A2" s="169"/>
      <c r="F2" s="170"/>
    </row>
    <row r="3" spans="1:7" x14ac:dyDescent="0.2">
      <c r="A3" s="169"/>
      <c r="F3" s="170"/>
    </row>
    <row r="4" spans="1:7" x14ac:dyDescent="0.2">
      <c r="A4" s="169"/>
      <c r="F4" s="170"/>
    </row>
    <row r="5" spans="1:7" x14ac:dyDescent="0.2">
      <c r="A5" s="171"/>
      <c r="B5" s="154"/>
      <c r="C5" s="155"/>
      <c r="D5" s="155"/>
      <c r="E5" s="155"/>
      <c r="F5" s="172"/>
    </row>
    <row r="6" spans="1:7" x14ac:dyDescent="0.2">
      <c r="A6" s="171" t="s">
        <v>1004</v>
      </c>
      <c r="B6" s="154"/>
      <c r="C6" s="155"/>
      <c r="D6" s="155"/>
      <c r="E6" s="155"/>
      <c r="F6" s="172"/>
    </row>
    <row r="7" spans="1:7" x14ac:dyDescent="0.2">
      <c r="A7" s="171" t="s">
        <v>967</v>
      </c>
      <c r="B7" s="154"/>
      <c r="C7" s="155"/>
      <c r="D7" s="155"/>
      <c r="E7" s="155"/>
      <c r="F7" s="172"/>
    </row>
    <row r="8" spans="1:7" x14ac:dyDescent="0.2">
      <c r="A8" s="171" t="s">
        <v>973</v>
      </c>
      <c r="B8" s="154"/>
      <c r="C8" s="155"/>
      <c r="D8" s="155"/>
      <c r="E8" s="155"/>
      <c r="F8" s="172"/>
    </row>
    <row r="9" spans="1:7" x14ac:dyDescent="0.2">
      <c r="A9" s="171" t="s">
        <v>987</v>
      </c>
      <c r="B9" s="154"/>
      <c r="C9" s="155"/>
      <c r="D9" s="155"/>
      <c r="E9" s="155"/>
      <c r="F9" s="172"/>
    </row>
    <row r="10" spans="1:7" ht="13.5" thickBot="1" x14ac:dyDescent="0.25">
      <c r="A10" s="199"/>
      <c r="B10" s="164"/>
      <c r="C10" s="164"/>
      <c r="D10" s="164"/>
      <c r="E10" s="164"/>
      <c r="F10" s="170"/>
    </row>
    <row r="11" spans="1:7" s="157" customFormat="1" ht="21" customHeight="1" thickBot="1" x14ac:dyDescent="0.25">
      <c r="A11" s="366" t="s">
        <v>1383</v>
      </c>
      <c r="B11" s="367"/>
      <c r="C11" s="367"/>
      <c r="D11" s="367"/>
      <c r="E11" s="367"/>
      <c r="F11" s="368"/>
      <c r="G11" s="200"/>
    </row>
    <row r="12" spans="1:7" s="157" customFormat="1" ht="21" customHeight="1" x14ac:dyDescent="0.2">
      <c r="A12" s="201"/>
      <c r="B12" s="304"/>
      <c r="C12" s="304"/>
      <c r="D12" s="304"/>
      <c r="E12" s="304"/>
      <c r="F12" s="202"/>
      <c r="G12" s="200"/>
    </row>
    <row r="13" spans="1:7" s="157" customFormat="1" ht="17.25" hidden="1" customHeight="1" x14ac:dyDescent="0.2">
      <c r="A13" s="175" t="s">
        <v>1014</v>
      </c>
      <c r="B13" s="392" t="s">
        <v>10</v>
      </c>
      <c r="C13" s="393"/>
      <c r="D13" s="393"/>
      <c r="E13" s="393"/>
      <c r="F13" s="394"/>
      <c r="G13" s="200"/>
    </row>
    <row r="14" spans="1:7" s="157" customFormat="1" ht="30" hidden="1" customHeight="1" x14ac:dyDescent="0.2">
      <c r="A14" s="203" t="s">
        <v>1026</v>
      </c>
      <c r="B14" s="341" t="s">
        <v>1235</v>
      </c>
      <c r="C14" s="341"/>
      <c r="D14" s="341"/>
      <c r="E14" s="341"/>
      <c r="F14" s="342"/>
      <c r="G14" s="200"/>
    </row>
    <row r="15" spans="1:7" s="157" customFormat="1" ht="21" hidden="1" customHeight="1" x14ac:dyDescent="0.2">
      <c r="A15" s="395" t="s">
        <v>1236</v>
      </c>
      <c r="B15" s="396"/>
      <c r="C15" s="396"/>
      <c r="D15" s="396"/>
      <c r="E15" s="397"/>
      <c r="F15" s="204">
        <v>5481.14</v>
      </c>
      <c r="G15" s="200"/>
    </row>
    <row r="16" spans="1:7" s="157" customFormat="1" ht="27.75" hidden="1" customHeight="1" x14ac:dyDescent="0.2">
      <c r="A16" s="203" t="s">
        <v>1030</v>
      </c>
      <c r="B16" s="341" t="s">
        <v>1237</v>
      </c>
      <c r="C16" s="341"/>
      <c r="D16" s="341"/>
      <c r="E16" s="341"/>
      <c r="F16" s="342"/>
      <c r="G16" s="200"/>
    </row>
    <row r="17" spans="1:7" s="157" customFormat="1" ht="21" hidden="1" customHeight="1" x14ac:dyDescent="0.2">
      <c r="A17" s="398" t="s">
        <v>1238</v>
      </c>
      <c r="B17" s="399"/>
      <c r="C17" s="399"/>
      <c r="D17" s="399"/>
      <c r="E17" s="400"/>
      <c r="F17" s="205">
        <v>5481.14</v>
      </c>
      <c r="G17" s="200"/>
    </row>
    <row r="18" spans="1:7" s="157" customFormat="1" ht="21" hidden="1" customHeight="1" x14ac:dyDescent="0.2">
      <c r="A18" s="413" t="s">
        <v>1239</v>
      </c>
      <c r="B18" s="414"/>
      <c r="C18" s="414"/>
      <c r="D18" s="414"/>
      <c r="E18" s="415"/>
      <c r="F18" s="206">
        <v>0.15</v>
      </c>
      <c r="G18" s="200"/>
    </row>
    <row r="19" spans="1:7" s="157" customFormat="1" ht="21" hidden="1" customHeight="1" x14ac:dyDescent="0.2">
      <c r="A19" s="416" t="s">
        <v>1240</v>
      </c>
      <c r="B19" s="417"/>
      <c r="C19" s="417"/>
      <c r="D19" s="417"/>
      <c r="E19" s="417"/>
      <c r="F19" s="206">
        <f>F17*F18</f>
        <v>822.17100000000005</v>
      </c>
      <c r="G19" s="200"/>
    </row>
    <row r="20" spans="1:7" s="157" customFormat="1" ht="21" hidden="1" customHeight="1" x14ac:dyDescent="0.2">
      <c r="A20" s="418" t="s">
        <v>1241</v>
      </c>
      <c r="B20" s="419"/>
      <c r="C20" s="419"/>
      <c r="D20" s="419"/>
      <c r="E20" s="419"/>
      <c r="F20" s="208">
        <f>F19*1.3</f>
        <v>1068.8223</v>
      </c>
      <c r="G20" s="200"/>
    </row>
    <row r="21" spans="1:7" s="157" customFormat="1" ht="30.75" hidden="1" customHeight="1" x14ac:dyDescent="0.2">
      <c r="A21" s="176" t="s">
        <v>1034</v>
      </c>
      <c r="B21" s="341" t="s">
        <v>1242</v>
      </c>
      <c r="C21" s="341"/>
      <c r="D21" s="341"/>
      <c r="E21" s="341"/>
      <c r="F21" s="342"/>
      <c r="G21" s="200"/>
    </row>
    <row r="22" spans="1:7" s="157" customFormat="1" ht="21" hidden="1" customHeight="1" x14ac:dyDescent="0.2">
      <c r="A22" s="384" t="s">
        <v>1243</v>
      </c>
      <c r="B22" s="385"/>
      <c r="C22" s="385"/>
      <c r="D22" s="385"/>
      <c r="E22" s="385"/>
      <c r="F22" s="206">
        <v>1068.8222000000001</v>
      </c>
      <c r="G22" s="200"/>
    </row>
    <row r="23" spans="1:7" s="157" customFormat="1" ht="21" hidden="1" customHeight="1" x14ac:dyDescent="0.2">
      <c r="A23" s="384" t="s">
        <v>1244</v>
      </c>
      <c r="B23" s="385"/>
      <c r="C23" s="385"/>
      <c r="D23" s="385"/>
      <c r="E23" s="385"/>
      <c r="F23" s="206">
        <v>30</v>
      </c>
      <c r="G23" s="200"/>
    </row>
    <row r="24" spans="1:7" hidden="1" x14ac:dyDescent="0.2">
      <c r="A24" s="402" t="s">
        <v>1245</v>
      </c>
      <c r="B24" s="403"/>
      <c r="C24" s="403"/>
      <c r="D24" s="403"/>
      <c r="E24" s="403"/>
      <c r="F24" s="208">
        <f>F22*F23</f>
        <v>32064.666000000001</v>
      </c>
    </row>
    <row r="25" spans="1:7" hidden="1" x14ac:dyDescent="0.2">
      <c r="A25" s="404"/>
      <c r="B25" s="405"/>
      <c r="C25" s="211"/>
      <c r="D25" s="211"/>
      <c r="E25" s="211"/>
      <c r="F25" s="212"/>
    </row>
    <row r="26" spans="1:7" ht="17.25" hidden="1" customHeight="1" x14ac:dyDescent="0.2">
      <c r="A26" s="175" t="s">
        <v>1014</v>
      </c>
      <c r="B26" s="406" t="s">
        <v>10</v>
      </c>
      <c r="C26" s="407"/>
      <c r="D26" s="407"/>
      <c r="E26" s="407"/>
      <c r="F26" s="408"/>
    </row>
    <row r="27" spans="1:7" s="157" customFormat="1" ht="16.5" hidden="1" customHeight="1" x14ac:dyDescent="0.2">
      <c r="A27" s="213"/>
      <c r="B27" s="409"/>
      <c r="C27" s="410"/>
      <c r="D27" s="410"/>
      <c r="E27" s="410"/>
      <c r="F27" s="411"/>
      <c r="G27" s="200"/>
    </row>
    <row r="28" spans="1:7" s="157" customFormat="1" ht="39" hidden="1" customHeight="1" x14ac:dyDescent="0.2">
      <c r="A28" s="176" t="s">
        <v>1022</v>
      </c>
      <c r="B28" s="369" t="s">
        <v>25</v>
      </c>
      <c r="C28" s="370"/>
      <c r="D28" s="370"/>
      <c r="E28" s="370"/>
      <c r="F28" s="371"/>
      <c r="G28" s="200"/>
    </row>
    <row r="29" spans="1:7" ht="14.25" hidden="1" customHeight="1" x14ac:dyDescent="0.2">
      <c r="A29" s="372" t="s">
        <v>1246</v>
      </c>
      <c r="B29" s="373"/>
      <c r="C29" s="373"/>
      <c r="D29" s="373"/>
      <c r="E29" s="412"/>
      <c r="F29" s="205">
        <v>56.9</v>
      </c>
    </row>
    <row r="30" spans="1:7" ht="14.25" hidden="1" customHeight="1" x14ac:dyDescent="0.2">
      <c r="A30" s="337" t="s">
        <v>1247</v>
      </c>
      <c r="B30" s="338"/>
      <c r="C30" s="338"/>
      <c r="D30" s="338"/>
      <c r="E30" s="423"/>
      <c r="F30" s="206">
        <v>50.4</v>
      </c>
    </row>
    <row r="31" spans="1:7" ht="14.25" hidden="1" customHeight="1" x14ac:dyDescent="0.2">
      <c r="A31" s="384" t="s">
        <v>1248</v>
      </c>
      <c r="B31" s="385"/>
      <c r="C31" s="385"/>
      <c r="D31" s="385"/>
      <c r="E31" s="385"/>
      <c r="F31" s="206">
        <f>SUM(F29:F30)</f>
        <v>107.3</v>
      </c>
    </row>
    <row r="32" spans="1:7" ht="14.25" hidden="1" customHeight="1" x14ac:dyDescent="0.2">
      <c r="A32" s="179"/>
      <c r="B32" s="158"/>
      <c r="C32" s="158"/>
      <c r="D32" s="158"/>
      <c r="E32" s="158"/>
      <c r="F32" s="214"/>
    </row>
    <row r="33" spans="1:7" ht="14.25" hidden="1" customHeight="1" x14ac:dyDescent="0.2">
      <c r="A33" s="384" t="s">
        <v>1249</v>
      </c>
      <c r="B33" s="385"/>
      <c r="C33" s="385"/>
      <c r="D33" s="385"/>
      <c r="E33" s="385"/>
      <c r="F33" s="214">
        <v>99</v>
      </c>
    </row>
    <row r="34" spans="1:7" ht="14.25" hidden="1" customHeight="1" x14ac:dyDescent="0.2">
      <c r="A34" s="384" t="s">
        <v>1250</v>
      </c>
      <c r="B34" s="385"/>
      <c r="C34" s="385"/>
      <c r="D34" s="385"/>
      <c r="E34" s="385"/>
      <c r="F34" s="214">
        <f>[1]MEDIÇÃO!D22</f>
        <v>382.7</v>
      </c>
    </row>
    <row r="35" spans="1:7" ht="14.25" hidden="1" customHeight="1" x14ac:dyDescent="0.2">
      <c r="A35" s="402" t="s">
        <v>1251</v>
      </c>
      <c r="B35" s="403"/>
      <c r="C35" s="403"/>
      <c r="D35" s="403"/>
      <c r="E35" s="403"/>
      <c r="F35" s="215">
        <f>F31</f>
        <v>107.3</v>
      </c>
    </row>
    <row r="36" spans="1:7" ht="15" hidden="1" customHeight="1" x14ac:dyDescent="0.2">
      <c r="A36" s="424"/>
      <c r="B36" s="425"/>
      <c r="C36" s="425"/>
      <c r="D36" s="425"/>
      <c r="E36" s="425"/>
      <c r="F36" s="216"/>
    </row>
    <row r="37" spans="1:7" x14ac:dyDescent="0.2">
      <c r="A37" s="187" t="s">
        <v>1051</v>
      </c>
      <c r="B37" s="351" t="s">
        <v>44</v>
      </c>
      <c r="C37" s="351"/>
      <c r="D37" s="351"/>
      <c r="E37" s="351"/>
      <c r="F37" s="352"/>
    </row>
    <row r="38" spans="1:7" ht="17.25" customHeight="1" x14ac:dyDescent="0.2">
      <c r="A38" s="188" t="s">
        <v>1052</v>
      </c>
      <c r="B38" s="353" t="s">
        <v>46</v>
      </c>
      <c r="C38" s="353"/>
      <c r="D38" s="353"/>
      <c r="E38" s="353"/>
      <c r="F38" s="354"/>
    </row>
    <row r="39" spans="1:7" s="157" customFormat="1" ht="40.5" customHeight="1" x14ac:dyDescent="0.2">
      <c r="A39" s="257" t="s">
        <v>1053</v>
      </c>
      <c r="B39" s="382" t="s">
        <v>1054</v>
      </c>
      <c r="C39" s="382"/>
      <c r="D39" s="382"/>
      <c r="E39" s="382"/>
      <c r="F39" s="342"/>
      <c r="G39" s="200"/>
    </row>
    <row r="40" spans="1:7" ht="14.25" x14ac:dyDescent="0.2">
      <c r="A40" s="305"/>
      <c r="B40" s="281" t="s">
        <v>947</v>
      </c>
      <c r="C40" s="281" t="s">
        <v>948</v>
      </c>
      <c r="D40" s="281" t="s">
        <v>927</v>
      </c>
      <c r="E40" s="281" t="s">
        <v>928</v>
      </c>
      <c r="F40" s="205"/>
    </row>
    <row r="41" spans="1:7" s="157" customFormat="1" ht="16.5" customHeight="1" x14ac:dyDescent="0.2">
      <c r="A41" s="306" t="s">
        <v>1384</v>
      </c>
      <c r="B41" s="282">
        <v>14.5</v>
      </c>
      <c r="C41" s="282">
        <v>27</v>
      </c>
      <c r="D41" s="282">
        <v>1.8</v>
      </c>
      <c r="E41" s="282">
        <f>B41*C41*D41</f>
        <v>704.7</v>
      </c>
      <c r="F41" s="206"/>
      <c r="G41" s="200"/>
    </row>
    <row r="42" spans="1:7" s="157" customFormat="1" ht="15" customHeight="1" x14ac:dyDescent="0.2">
      <c r="A42" s="306" t="s">
        <v>929</v>
      </c>
      <c r="B42" s="282">
        <v>8.4</v>
      </c>
      <c r="C42" s="282">
        <v>1.4</v>
      </c>
      <c r="D42" s="282">
        <v>0.35</v>
      </c>
      <c r="E42" s="282">
        <f t="shared" ref="E42:E44" si="0">B42*C42*D42</f>
        <v>4.1159999999999997</v>
      </c>
      <c r="F42" s="206"/>
      <c r="G42" s="200"/>
    </row>
    <row r="43" spans="1:7" ht="14.25" customHeight="1" x14ac:dyDescent="0.2">
      <c r="A43" s="306"/>
      <c r="B43" s="282">
        <v>8.4</v>
      </c>
      <c r="C43" s="282">
        <v>9.1999999999999993</v>
      </c>
      <c r="D43" s="282">
        <v>1.2</v>
      </c>
      <c r="E43" s="282">
        <f t="shared" si="0"/>
        <v>92.736000000000004</v>
      </c>
      <c r="F43" s="217"/>
    </row>
    <row r="44" spans="1:7" ht="14.25" customHeight="1" x14ac:dyDescent="0.2">
      <c r="A44" s="306"/>
      <c r="B44" s="282">
        <v>8.4</v>
      </c>
      <c r="C44" s="282">
        <v>6.55</v>
      </c>
      <c r="D44" s="282">
        <v>1.5</v>
      </c>
      <c r="E44" s="282">
        <f t="shared" si="0"/>
        <v>82.53</v>
      </c>
      <c r="F44" s="218"/>
    </row>
    <row r="45" spans="1:7" ht="14.25" customHeight="1" x14ac:dyDescent="0.2">
      <c r="A45" s="276"/>
      <c r="B45" s="277"/>
      <c r="C45" s="277"/>
      <c r="D45" s="277"/>
      <c r="E45" s="277"/>
      <c r="F45" s="219"/>
    </row>
    <row r="46" spans="1:7" ht="14.25" customHeight="1" x14ac:dyDescent="0.2">
      <c r="A46" s="278"/>
      <c r="B46" s="279"/>
      <c r="C46" s="279"/>
      <c r="D46" s="283" t="s">
        <v>1385</v>
      </c>
      <c r="E46" s="284">
        <f>SUM(E41:E45)</f>
        <v>884.08199999999999</v>
      </c>
      <c r="F46" s="208" t="s">
        <v>1386</v>
      </c>
    </row>
    <row r="47" spans="1:7" ht="14.25" customHeight="1" x14ac:dyDescent="0.2">
      <c r="A47" s="285"/>
      <c r="B47" s="286"/>
      <c r="C47" s="286"/>
      <c r="D47" s="287"/>
      <c r="E47" s="288"/>
      <c r="F47" s="289"/>
    </row>
    <row r="48" spans="1:7" s="157" customFormat="1" ht="40.5" customHeight="1" x14ac:dyDescent="0.2">
      <c r="A48" s="257" t="s">
        <v>1057</v>
      </c>
      <c r="B48" s="382" t="s">
        <v>35</v>
      </c>
      <c r="C48" s="382"/>
      <c r="D48" s="382"/>
      <c r="E48" s="382"/>
      <c r="F48" s="342"/>
      <c r="G48" s="200"/>
    </row>
    <row r="49" spans="1:7" ht="14.25" x14ac:dyDescent="0.2">
      <c r="A49" s="305"/>
      <c r="B49" s="281"/>
      <c r="C49" s="281"/>
      <c r="D49" s="281"/>
      <c r="E49" s="281"/>
      <c r="F49" s="205"/>
    </row>
    <row r="50" spans="1:7" s="157" customFormat="1" ht="16.5" customHeight="1" x14ac:dyDescent="0.2">
      <c r="A50" s="305"/>
      <c r="B50" s="281" t="s">
        <v>930</v>
      </c>
      <c r="C50" s="281" t="s">
        <v>931</v>
      </c>
      <c r="D50" s="281" t="s">
        <v>933</v>
      </c>
      <c r="E50" s="282"/>
      <c r="F50" s="214"/>
      <c r="G50" s="200"/>
    </row>
    <row r="51" spans="1:7" s="157" customFormat="1" ht="16.5" customHeight="1" x14ac:dyDescent="0.25">
      <c r="A51" s="305" t="s">
        <v>932</v>
      </c>
      <c r="B51" s="282">
        <v>884.08</v>
      </c>
      <c r="C51" s="282">
        <v>1.25</v>
      </c>
      <c r="D51" s="291">
        <f>B51*C51</f>
        <v>1105.1000000000001</v>
      </c>
      <c r="E51" s="292" t="s">
        <v>49</v>
      </c>
      <c r="F51" s="214"/>
      <c r="G51" s="200"/>
    </row>
    <row r="52" spans="1:7" s="157" customFormat="1" ht="16.5" customHeight="1" x14ac:dyDescent="0.2">
      <c r="A52" s="307"/>
      <c r="B52" s="290"/>
      <c r="C52" s="290"/>
      <c r="D52" s="290"/>
      <c r="E52" s="290"/>
      <c r="F52" s="206"/>
      <c r="G52" s="200"/>
    </row>
    <row r="53" spans="1:7" s="157" customFormat="1" ht="16.5" customHeight="1" x14ac:dyDescent="0.2">
      <c r="A53" s="306"/>
      <c r="B53" s="281" t="s">
        <v>947</v>
      </c>
      <c r="C53" s="281" t="s">
        <v>948</v>
      </c>
      <c r="D53" s="281" t="s">
        <v>927</v>
      </c>
      <c r="E53" s="281" t="s">
        <v>928</v>
      </c>
      <c r="F53" s="206"/>
      <c r="G53" s="200"/>
    </row>
    <row r="54" spans="1:7" s="157" customFormat="1" ht="16.5" customHeight="1" x14ac:dyDescent="0.2">
      <c r="A54" s="401" t="s">
        <v>934</v>
      </c>
      <c r="B54" s="282">
        <v>27</v>
      </c>
      <c r="C54" s="282">
        <v>2</v>
      </c>
      <c r="D54" s="282">
        <v>1.8</v>
      </c>
      <c r="E54" s="282">
        <f t="shared" ref="E54:E60" si="1">B54*C54*D54</f>
        <v>97.2</v>
      </c>
      <c r="F54" s="206"/>
      <c r="G54" s="200"/>
    </row>
    <row r="55" spans="1:7" s="157" customFormat="1" ht="16.5" customHeight="1" x14ac:dyDescent="0.2">
      <c r="A55" s="401"/>
      <c r="B55" s="282">
        <v>14.5</v>
      </c>
      <c r="C55" s="282">
        <v>2</v>
      </c>
      <c r="D55" s="282">
        <v>1.8</v>
      </c>
      <c r="E55" s="282">
        <f t="shared" si="1"/>
        <v>52.2</v>
      </c>
      <c r="F55" s="206"/>
      <c r="G55" s="200"/>
    </row>
    <row r="56" spans="1:7" s="157" customFormat="1" ht="16.5" customHeight="1" x14ac:dyDescent="0.2">
      <c r="A56" s="305"/>
      <c r="B56" s="282">
        <v>1</v>
      </c>
      <c r="C56" s="282">
        <v>1.286</v>
      </c>
      <c r="D56" s="282">
        <v>0.35</v>
      </c>
      <c r="E56" s="282">
        <f t="shared" si="1"/>
        <v>0.4501</v>
      </c>
      <c r="F56" s="206"/>
      <c r="G56" s="200"/>
    </row>
    <row r="57" spans="1:7" s="157" customFormat="1" ht="15" customHeight="1" x14ac:dyDescent="0.2">
      <c r="A57" s="305"/>
      <c r="B57" s="282">
        <v>1</v>
      </c>
      <c r="C57" s="282">
        <v>8.4</v>
      </c>
      <c r="D57" s="282">
        <v>0.35</v>
      </c>
      <c r="E57" s="282">
        <f t="shared" si="1"/>
        <v>2.94</v>
      </c>
      <c r="F57" s="206"/>
      <c r="G57" s="200"/>
    </row>
    <row r="58" spans="1:7" ht="14.25" customHeight="1" x14ac:dyDescent="0.2">
      <c r="A58" s="305"/>
      <c r="B58" s="282">
        <v>2</v>
      </c>
      <c r="C58" s="282">
        <v>9.1999999999999993</v>
      </c>
      <c r="D58" s="282">
        <v>1.2</v>
      </c>
      <c r="E58" s="282">
        <f t="shared" si="1"/>
        <v>22.08</v>
      </c>
      <c r="F58" s="217"/>
    </row>
    <row r="59" spans="1:7" ht="14.25" customHeight="1" x14ac:dyDescent="0.2">
      <c r="A59" s="305"/>
      <c r="B59" s="282">
        <v>2</v>
      </c>
      <c r="C59" s="282">
        <v>6.55</v>
      </c>
      <c r="D59" s="282">
        <v>1.5</v>
      </c>
      <c r="E59" s="282">
        <f t="shared" si="1"/>
        <v>19.649999999999999</v>
      </c>
      <c r="F59" s="217"/>
    </row>
    <row r="60" spans="1:7" ht="14.25" customHeight="1" x14ac:dyDescent="0.2">
      <c r="A60" s="305"/>
      <c r="B60" s="282">
        <v>1</v>
      </c>
      <c r="C60" s="282">
        <v>8.4</v>
      </c>
      <c r="D60" s="282">
        <v>1.5</v>
      </c>
      <c r="E60" s="282">
        <f t="shared" si="1"/>
        <v>12.600000000000001</v>
      </c>
      <c r="F60" s="218"/>
    </row>
    <row r="61" spans="1:7" ht="14.25" customHeight="1" x14ac:dyDescent="0.2">
      <c r="A61" s="276"/>
      <c r="B61" s="277"/>
      <c r="C61" s="277"/>
      <c r="D61" s="277"/>
      <c r="E61" s="277"/>
      <c r="F61" s="219"/>
    </row>
    <row r="62" spans="1:7" ht="14.25" customHeight="1" x14ac:dyDescent="0.25">
      <c r="A62" s="306"/>
      <c r="B62" s="293"/>
      <c r="C62" s="293"/>
      <c r="D62" s="308" t="s">
        <v>935</v>
      </c>
      <c r="E62" s="301">
        <f>SUM(E54:E61)</f>
        <v>207.12009999999998</v>
      </c>
      <c r="F62" s="309" t="s">
        <v>49</v>
      </c>
    </row>
    <row r="63" spans="1:7" ht="14.25" customHeight="1" x14ac:dyDescent="0.2">
      <c r="A63" s="306"/>
      <c r="B63" s="282" t="s">
        <v>930</v>
      </c>
      <c r="C63" s="282" t="s">
        <v>936</v>
      </c>
      <c r="D63" s="282" t="s">
        <v>937</v>
      </c>
      <c r="E63" s="282"/>
      <c r="F63" s="206"/>
    </row>
    <row r="64" spans="1:7" ht="14.25" customHeight="1" x14ac:dyDescent="0.25">
      <c r="A64" s="306"/>
      <c r="B64" s="291">
        <f>D51-E62</f>
        <v>897.97990000000016</v>
      </c>
      <c r="C64" s="282">
        <v>20</v>
      </c>
      <c r="D64" s="291">
        <f>B64*C64</f>
        <v>17959.598000000002</v>
      </c>
      <c r="E64" s="282"/>
      <c r="F64" s="217"/>
    </row>
    <row r="65" spans="1:9" ht="14.25" customHeight="1" x14ac:dyDescent="0.2">
      <c r="A65" s="306"/>
      <c r="B65" s="282"/>
      <c r="C65" s="282"/>
      <c r="D65" s="282"/>
      <c r="E65" s="282"/>
      <c r="F65" s="217"/>
    </row>
    <row r="66" spans="1:9" ht="14.25" customHeight="1" x14ac:dyDescent="0.25">
      <c r="A66" s="310" t="s">
        <v>938</v>
      </c>
      <c r="B66" s="282"/>
      <c r="C66" s="282"/>
      <c r="D66" s="291">
        <v>143067.57999999999</v>
      </c>
      <c r="E66" s="282"/>
      <c r="F66" s="218"/>
    </row>
    <row r="67" spans="1:9" ht="14.25" customHeight="1" x14ac:dyDescent="0.2">
      <c r="A67" s="276"/>
      <c r="B67" s="277"/>
      <c r="C67" s="277"/>
      <c r="D67" s="277"/>
      <c r="E67" s="277"/>
      <c r="F67" s="219"/>
      <c r="I67" s="221"/>
    </row>
    <row r="68" spans="1:9" ht="14.25" customHeight="1" x14ac:dyDescent="0.25">
      <c r="A68" s="278"/>
      <c r="B68" s="279"/>
      <c r="C68" s="291" t="s">
        <v>939</v>
      </c>
      <c r="D68" s="291">
        <f>D66+D64</f>
        <v>161027.17799999999</v>
      </c>
      <c r="E68" s="291" t="s">
        <v>943</v>
      </c>
      <c r="F68" s="208"/>
    </row>
    <row r="69" spans="1:9" ht="14.25" customHeight="1" x14ac:dyDescent="0.2">
      <c r="A69" s="169"/>
      <c r="F69" s="170"/>
    </row>
    <row r="70" spans="1:9" ht="14.25" customHeight="1" x14ac:dyDescent="0.2">
      <c r="A70" s="220" t="s">
        <v>1059</v>
      </c>
      <c r="B70" s="420" t="s">
        <v>54</v>
      </c>
      <c r="C70" s="421"/>
      <c r="D70" s="421"/>
      <c r="E70" s="421"/>
      <c r="F70" s="422"/>
    </row>
    <row r="71" spans="1:9" ht="30.75" customHeight="1" x14ac:dyDescent="0.2">
      <c r="A71" s="176" t="s">
        <v>1060</v>
      </c>
      <c r="B71" s="369" t="s">
        <v>62</v>
      </c>
      <c r="C71" s="370"/>
      <c r="D71" s="370"/>
      <c r="E71" s="370"/>
      <c r="F71" s="371"/>
    </row>
    <row r="72" spans="1:9" ht="14.25" customHeight="1" x14ac:dyDescent="0.2">
      <c r="A72" s="276"/>
      <c r="B72" s="277"/>
      <c r="C72" s="277"/>
      <c r="D72" s="277"/>
      <c r="E72" s="277"/>
      <c r="F72" s="206"/>
    </row>
    <row r="73" spans="1:9" ht="15" customHeight="1" x14ac:dyDescent="0.2">
      <c r="A73" s="305"/>
      <c r="B73" s="281" t="s">
        <v>947</v>
      </c>
      <c r="C73" s="281" t="s">
        <v>948</v>
      </c>
      <c r="D73" s="282" t="s">
        <v>941</v>
      </c>
      <c r="E73" s="277"/>
      <c r="F73" s="214"/>
    </row>
    <row r="74" spans="1:9" ht="14.25" customHeight="1" x14ac:dyDescent="0.2">
      <c r="A74" s="305" t="s">
        <v>940</v>
      </c>
      <c r="B74" s="282">
        <v>68.599999999999994</v>
      </c>
      <c r="C74" s="282">
        <v>16</v>
      </c>
      <c r="D74" s="282">
        <f>B74*C74</f>
        <v>1097.5999999999999</v>
      </c>
      <c r="E74" s="277"/>
      <c r="F74" s="214"/>
      <c r="G74" s="225"/>
      <c r="H74" s="221"/>
    </row>
    <row r="75" spans="1:9" ht="14.25" x14ac:dyDescent="0.2">
      <c r="A75" s="305"/>
      <c r="B75" s="282">
        <v>23.38</v>
      </c>
      <c r="C75" s="282">
        <v>3</v>
      </c>
      <c r="D75" s="282">
        <f>B75*C75</f>
        <v>70.14</v>
      </c>
      <c r="E75" s="277"/>
      <c r="F75" s="214"/>
      <c r="H75" s="221"/>
    </row>
    <row r="76" spans="1:9" x14ac:dyDescent="0.2">
      <c r="A76" s="276"/>
      <c r="B76" s="277"/>
      <c r="C76" s="277"/>
      <c r="D76" s="277"/>
      <c r="E76" s="277"/>
      <c r="F76" s="214"/>
      <c r="H76" s="221"/>
    </row>
    <row r="77" spans="1:9" ht="14.25" x14ac:dyDescent="0.2">
      <c r="A77" s="305" t="s">
        <v>942</v>
      </c>
      <c r="B77" s="282">
        <v>5.15</v>
      </c>
      <c r="C77" s="282">
        <v>5</v>
      </c>
      <c r="D77" s="282">
        <f t="shared" ref="D77:D80" si="2">B77*C77</f>
        <v>25.75</v>
      </c>
      <c r="E77" s="279"/>
      <c r="F77" s="215"/>
    </row>
    <row r="78" spans="1:9" ht="15" customHeight="1" x14ac:dyDescent="0.2">
      <c r="A78" s="305"/>
      <c r="B78" s="282">
        <v>5.15</v>
      </c>
      <c r="C78" s="282">
        <v>5</v>
      </c>
      <c r="D78" s="282">
        <f t="shared" si="2"/>
        <v>25.75</v>
      </c>
      <c r="E78" s="277"/>
      <c r="F78" s="214"/>
    </row>
    <row r="79" spans="1:9" ht="14.25" customHeight="1" x14ac:dyDescent="0.2">
      <c r="A79" s="305"/>
      <c r="B79" s="282">
        <v>4.95</v>
      </c>
      <c r="C79" s="282">
        <v>5</v>
      </c>
      <c r="D79" s="282">
        <f t="shared" si="2"/>
        <v>24.75</v>
      </c>
      <c r="E79" s="277"/>
      <c r="F79" s="214"/>
      <c r="G79" s="225"/>
      <c r="H79" s="221"/>
    </row>
    <row r="80" spans="1:9" ht="14.25" x14ac:dyDescent="0.2">
      <c r="A80" s="305"/>
      <c r="B80" s="282">
        <v>8.5500000000000007</v>
      </c>
      <c r="C80" s="282">
        <v>5</v>
      </c>
      <c r="D80" s="282">
        <f t="shared" si="2"/>
        <v>42.75</v>
      </c>
      <c r="E80" s="277"/>
      <c r="F80" s="214"/>
      <c r="H80" s="221"/>
    </row>
    <row r="81" spans="1:8" ht="14.25" x14ac:dyDescent="0.2">
      <c r="A81" s="305"/>
      <c r="B81" s="282"/>
      <c r="C81" s="282"/>
      <c r="D81" s="282"/>
      <c r="E81" s="277"/>
      <c r="F81" s="214"/>
      <c r="H81" s="221"/>
    </row>
    <row r="82" spans="1:8" ht="15" x14ac:dyDescent="0.25">
      <c r="A82" s="305"/>
      <c r="B82" s="282"/>
      <c r="C82" s="291" t="s">
        <v>923</v>
      </c>
      <c r="D82" s="291">
        <f>D74+D75-D77-D78-D79-D80</f>
        <v>1048.74</v>
      </c>
      <c r="E82" s="294" t="s">
        <v>13</v>
      </c>
      <c r="F82" s="214"/>
      <c r="H82" s="221"/>
    </row>
    <row r="83" spans="1:8" ht="15" x14ac:dyDescent="0.25">
      <c r="A83" s="305"/>
      <c r="B83" s="282"/>
      <c r="C83" s="291"/>
      <c r="D83" s="291"/>
      <c r="E83" s="294"/>
      <c r="F83" s="214"/>
      <c r="H83" s="221"/>
    </row>
    <row r="84" spans="1:8" hidden="1" x14ac:dyDescent="0.2">
      <c r="A84" s="176" t="s">
        <v>1064</v>
      </c>
      <c r="B84" s="341" t="s">
        <v>64</v>
      </c>
      <c r="C84" s="341"/>
      <c r="D84" s="341"/>
      <c r="E84" s="341"/>
      <c r="F84" s="342"/>
    </row>
    <row r="85" spans="1:8" ht="14.25" hidden="1" customHeight="1" x14ac:dyDescent="0.2">
      <c r="A85" s="376" t="s">
        <v>1252</v>
      </c>
      <c r="B85" s="377"/>
      <c r="C85" s="377"/>
      <c r="D85" s="377"/>
      <c r="E85" s="426"/>
      <c r="F85" s="224">
        <f>(11.09*1.5)+(1.2*4)+(12.19*1.5)+(3.5*1.2)+(10.9*2.25)+(10.4*1.2)+(9.8*2.25)+(5*1.2)+(2.55*1.2)+(5*1.2)+(10.6*1.2)+(9.95*2.25)+(2.3*1.2)+(5*1.2)+(6.15*1.2)+(11.8*2.25)+(16.5*1.65)+(12.63*1.5)+(38.81*1.5)+(8.8*3.65)-0.34</f>
        <v>331.9975</v>
      </c>
    </row>
    <row r="86" spans="1:8" ht="42.75" hidden="1" customHeight="1" x14ac:dyDescent="0.2">
      <c r="A86" s="384" t="s">
        <v>1253</v>
      </c>
      <c r="B86" s="385"/>
      <c r="C86" s="385"/>
      <c r="D86" s="385"/>
      <c r="E86" s="385"/>
      <c r="F86" s="219">
        <f>SUM(F85:F85)</f>
        <v>331.9975</v>
      </c>
    </row>
    <row r="87" spans="1:8" ht="13.5" hidden="1" customHeight="1" x14ac:dyDescent="0.2">
      <c r="A87" s="179"/>
      <c r="B87" s="158"/>
      <c r="C87" s="158"/>
      <c r="D87" s="158"/>
      <c r="E87" s="158"/>
      <c r="F87" s="223"/>
    </row>
    <row r="88" spans="1:8" hidden="1" x14ac:dyDescent="0.2">
      <c r="A88" s="384" t="s">
        <v>1254</v>
      </c>
      <c r="B88" s="385"/>
      <c r="C88" s="385"/>
      <c r="D88" s="385"/>
      <c r="E88" s="385"/>
      <c r="F88" s="226">
        <v>0</v>
      </c>
    </row>
    <row r="89" spans="1:8" hidden="1" x14ac:dyDescent="0.2">
      <c r="A89" s="384" t="s">
        <v>1255</v>
      </c>
      <c r="B89" s="385"/>
      <c r="C89" s="385"/>
      <c r="D89" s="385"/>
      <c r="E89" s="385"/>
      <c r="F89" s="223">
        <v>752.61</v>
      </c>
    </row>
    <row r="90" spans="1:8" hidden="1" x14ac:dyDescent="0.2">
      <c r="A90" s="402" t="s">
        <v>1256</v>
      </c>
      <c r="B90" s="403"/>
      <c r="C90" s="403"/>
      <c r="D90" s="403"/>
      <c r="E90" s="403"/>
      <c r="F90" s="227">
        <f>F86</f>
        <v>331.9975</v>
      </c>
    </row>
    <row r="91" spans="1:8" ht="14.25" hidden="1" customHeight="1" x14ac:dyDescent="0.2">
      <c r="A91" s="228"/>
      <c r="B91" s="229"/>
      <c r="C91" s="229"/>
      <c r="D91" s="229"/>
      <c r="E91" s="229"/>
      <c r="F91" s="214"/>
    </row>
    <row r="92" spans="1:8" hidden="1" x14ac:dyDescent="0.2">
      <c r="A92" s="230" t="s">
        <v>1065</v>
      </c>
      <c r="B92" s="427" t="s">
        <v>66</v>
      </c>
      <c r="C92" s="428"/>
      <c r="D92" s="428"/>
      <c r="E92" s="428"/>
      <c r="F92" s="429"/>
    </row>
    <row r="93" spans="1:8" ht="14.25" hidden="1" customHeight="1" x14ac:dyDescent="0.2">
      <c r="A93" s="337" t="s">
        <v>1257</v>
      </c>
      <c r="B93" s="338"/>
      <c r="C93" s="338"/>
      <c r="D93" s="338"/>
      <c r="E93" s="423"/>
      <c r="F93" s="219">
        <v>457.39</v>
      </c>
    </row>
    <row r="94" spans="1:8" ht="42.75" hidden="1" customHeight="1" x14ac:dyDescent="0.2">
      <c r="A94" s="384" t="s">
        <v>1066</v>
      </c>
      <c r="B94" s="385"/>
      <c r="C94" s="385"/>
      <c r="D94" s="385"/>
      <c r="E94" s="385"/>
      <c r="F94" s="219">
        <f>SUM(F93:F93)</f>
        <v>457.39</v>
      </c>
    </row>
    <row r="95" spans="1:8" ht="13.5" hidden="1" customHeight="1" x14ac:dyDescent="0.2">
      <c r="A95" s="179"/>
      <c r="B95" s="158"/>
      <c r="C95" s="158"/>
      <c r="D95" s="158"/>
      <c r="E95" s="158"/>
      <c r="F95" s="223"/>
    </row>
    <row r="96" spans="1:8" hidden="1" x14ac:dyDescent="0.2">
      <c r="A96" s="384" t="s">
        <v>1258</v>
      </c>
      <c r="B96" s="385"/>
      <c r="C96" s="385"/>
      <c r="D96" s="385"/>
      <c r="E96" s="385"/>
      <c r="F96" s="223">
        <v>240</v>
      </c>
    </row>
    <row r="97" spans="1:6" hidden="1" x14ac:dyDescent="0.2">
      <c r="A97" s="384" t="s">
        <v>1259</v>
      </c>
      <c r="B97" s="385"/>
      <c r="C97" s="385"/>
      <c r="D97" s="385"/>
      <c r="E97" s="385"/>
      <c r="F97" s="223">
        <f>[1]MEDIÇÃO!D41</f>
        <v>697.39</v>
      </c>
    </row>
    <row r="98" spans="1:6" hidden="1" x14ac:dyDescent="0.2">
      <c r="A98" s="402" t="s">
        <v>1260</v>
      </c>
      <c r="B98" s="403"/>
      <c r="C98" s="403"/>
      <c r="D98" s="403"/>
      <c r="E98" s="403"/>
      <c r="F98" s="208">
        <v>457.39</v>
      </c>
    </row>
    <row r="99" spans="1:6" ht="14.25" hidden="1" customHeight="1" x14ac:dyDescent="0.2">
      <c r="A99" s="228"/>
      <c r="B99" s="229"/>
      <c r="C99" s="229"/>
      <c r="D99" s="229"/>
      <c r="E99" s="229"/>
      <c r="F99" s="214"/>
    </row>
    <row r="100" spans="1:6" hidden="1" x14ac:dyDescent="0.2">
      <c r="A100" s="230" t="s">
        <v>1069</v>
      </c>
      <c r="B100" s="427" t="s">
        <v>68</v>
      </c>
      <c r="C100" s="428"/>
      <c r="D100" s="428"/>
      <c r="E100" s="428"/>
      <c r="F100" s="429"/>
    </row>
    <row r="101" spans="1:6" ht="14.25" hidden="1" customHeight="1" x14ac:dyDescent="0.2">
      <c r="A101" s="337" t="s">
        <v>1261</v>
      </c>
      <c r="B101" s="338"/>
      <c r="C101" s="338"/>
      <c r="D101" s="338"/>
      <c r="E101" s="423"/>
      <c r="F101" s="219">
        <f>(13.75+4.65+3.1+1.3+6.4+1.5+1.5+14+1.5+1.5+1.5+6.2+14.4+1.5+1.5+1.5+6.3+2.7+5+7.2+6.2+8+1.5+3+2)*0.25</f>
        <v>29.425000000000004</v>
      </c>
    </row>
    <row r="102" spans="1:6" ht="42.75" hidden="1" customHeight="1" x14ac:dyDescent="0.2">
      <c r="A102" s="384" t="s">
        <v>1070</v>
      </c>
      <c r="B102" s="385"/>
      <c r="C102" s="385"/>
      <c r="D102" s="385"/>
      <c r="E102" s="385"/>
      <c r="F102" s="219">
        <f>SUM(F101:F101)</f>
        <v>29.425000000000004</v>
      </c>
    </row>
    <row r="103" spans="1:6" ht="13.5" hidden="1" customHeight="1" x14ac:dyDescent="0.2">
      <c r="A103" s="179"/>
      <c r="B103" s="158"/>
      <c r="C103" s="158"/>
      <c r="D103" s="158"/>
      <c r="E103" s="158"/>
      <c r="F103" s="223"/>
    </row>
    <row r="104" spans="1:6" ht="13.5" hidden="1" customHeight="1" x14ac:dyDescent="0.2">
      <c r="A104" s="384" t="s">
        <v>1262</v>
      </c>
      <c r="B104" s="385"/>
      <c r="C104" s="385"/>
      <c r="D104" s="385"/>
      <c r="E104" s="385"/>
      <c r="F104" s="226">
        <v>0</v>
      </c>
    </row>
    <row r="105" spans="1:6" hidden="1" x14ac:dyDescent="0.2">
      <c r="A105" s="384" t="s">
        <v>1263</v>
      </c>
      <c r="B105" s="385"/>
      <c r="C105" s="385"/>
      <c r="D105" s="385"/>
      <c r="E105" s="385"/>
      <c r="F105" s="223">
        <v>80.16</v>
      </c>
    </row>
    <row r="106" spans="1:6" hidden="1" x14ac:dyDescent="0.2">
      <c r="A106" s="402" t="s">
        <v>1264</v>
      </c>
      <c r="B106" s="403"/>
      <c r="C106" s="403"/>
      <c r="D106" s="403"/>
      <c r="E106" s="403"/>
      <c r="F106" s="208">
        <f>F102</f>
        <v>29.425000000000004</v>
      </c>
    </row>
    <row r="107" spans="1:6" hidden="1" x14ac:dyDescent="0.2">
      <c r="A107" s="228"/>
      <c r="B107" s="229"/>
      <c r="C107" s="229"/>
      <c r="D107" s="229"/>
      <c r="E107" s="229"/>
      <c r="F107" s="214"/>
    </row>
    <row r="108" spans="1:6" ht="14.25" hidden="1" customHeight="1" x14ac:dyDescent="0.2">
      <c r="A108" s="230" t="s">
        <v>1073</v>
      </c>
      <c r="B108" s="427" t="s">
        <v>72</v>
      </c>
      <c r="C108" s="428"/>
      <c r="D108" s="428"/>
      <c r="E108" s="428"/>
      <c r="F108" s="429"/>
    </row>
    <row r="109" spans="1:6" hidden="1" x14ac:dyDescent="0.2">
      <c r="A109" s="337" t="s">
        <v>1265</v>
      </c>
      <c r="B109" s="338"/>
      <c r="C109" s="338"/>
      <c r="D109" s="338"/>
      <c r="E109" s="423"/>
      <c r="F109" s="219">
        <f>(0.7+0.35)*22+(0.7+0.3)*13+(0.722+0.3)*13.5+(0.8+0.4)*15.75+(0.84+0.5)*12+(1.42+0.31)*14.8+(0.51+0.33)*12+(0.45+0.35)*15+(26.6*0.35)*2</f>
        <v>151.18099999999998</v>
      </c>
    </row>
    <row r="110" spans="1:6" ht="14.25" hidden="1" customHeight="1" x14ac:dyDescent="0.2">
      <c r="A110" s="337" t="s">
        <v>1266</v>
      </c>
      <c r="B110" s="338"/>
      <c r="C110" s="338"/>
      <c r="D110" s="338"/>
      <c r="E110" s="423"/>
      <c r="F110" s="219">
        <f>(0.55+0.47)*6.3/2*2+(0.22+0.47)*4.5/2*2+1.5*0.95*2+(0.6*9.3)/2*2+(0.95*7.8)/2*2+(1.2*7.9)/2*2+(1.5*1.2)*2</f>
        <v>38.451000000000001</v>
      </c>
    </row>
    <row r="111" spans="1:6" ht="42.75" hidden="1" customHeight="1" x14ac:dyDescent="0.2">
      <c r="A111" s="384" t="s">
        <v>1074</v>
      </c>
      <c r="B111" s="385"/>
      <c r="C111" s="385"/>
      <c r="D111" s="385"/>
      <c r="E111" s="385"/>
      <c r="F111" s="219">
        <f>SUM(F109:F110)</f>
        <v>189.63199999999998</v>
      </c>
    </row>
    <row r="112" spans="1:6" ht="13.5" hidden="1" customHeight="1" x14ac:dyDescent="0.2">
      <c r="A112" s="179"/>
      <c r="B112" s="158"/>
      <c r="C112" s="158"/>
      <c r="D112" s="158"/>
      <c r="E112" s="158"/>
      <c r="F112" s="223"/>
    </row>
    <row r="113" spans="1:6" ht="13.5" hidden="1" customHeight="1" x14ac:dyDescent="0.2">
      <c r="A113" s="384" t="s">
        <v>1267</v>
      </c>
      <c r="B113" s="385"/>
      <c r="C113" s="385"/>
      <c r="D113" s="385"/>
      <c r="E113" s="385"/>
      <c r="F113" s="226">
        <v>0</v>
      </c>
    </row>
    <row r="114" spans="1:6" hidden="1" x14ac:dyDescent="0.2">
      <c r="A114" s="384" t="s">
        <v>1075</v>
      </c>
      <c r="B114" s="385"/>
      <c r="C114" s="385"/>
      <c r="D114" s="385"/>
      <c r="E114" s="385"/>
      <c r="F114" s="223">
        <v>344.82</v>
      </c>
    </row>
    <row r="115" spans="1:6" hidden="1" x14ac:dyDescent="0.2">
      <c r="A115" s="402" t="s">
        <v>1268</v>
      </c>
      <c r="B115" s="403"/>
      <c r="C115" s="403"/>
      <c r="D115" s="403"/>
      <c r="E115" s="403"/>
      <c r="F115" s="208">
        <f>F111</f>
        <v>189.63199999999998</v>
      </c>
    </row>
    <row r="116" spans="1:6" hidden="1" x14ac:dyDescent="0.2">
      <c r="A116" s="228"/>
      <c r="B116" s="229"/>
      <c r="C116" s="229"/>
      <c r="D116" s="229"/>
      <c r="E116" s="229"/>
      <c r="F116" s="214"/>
    </row>
    <row r="117" spans="1:6" ht="14.25" hidden="1" customHeight="1" x14ac:dyDescent="0.2">
      <c r="A117" s="230" t="s">
        <v>1077</v>
      </c>
      <c r="B117" s="427" t="s">
        <v>75</v>
      </c>
      <c r="C117" s="428"/>
      <c r="D117" s="428"/>
      <c r="E117" s="428"/>
      <c r="F117" s="429"/>
    </row>
    <row r="118" spans="1:6" hidden="1" x14ac:dyDescent="0.2">
      <c r="A118" s="337" t="s">
        <v>1269</v>
      </c>
      <c r="B118" s="338"/>
      <c r="C118" s="338"/>
      <c r="D118" s="338"/>
      <c r="E118" s="423"/>
      <c r="F118" s="219">
        <f>(0.7+0.35)*22+(0.7+0.3)*13+(0.722+0.3)*13.5+(0.8+0.4)*15.75+(0.84+0.5)*12+(1.42+0.31)*14.8+(0.51+0.33)*12+(0.45+0.35)*15+(26.6*0.35)*2</f>
        <v>151.18099999999998</v>
      </c>
    </row>
    <row r="119" spans="1:6" hidden="1" x14ac:dyDescent="0.2">
      <c r="A119" s="337" t="s">
        <v>1270</v>
      </c>
      <c r="B119" s="338"/>
      <c r="C119" s="338"/>
      <c r="D119" s="338"/>
      <c r="E119" s="423"/>
      <c r="F119" s="219">
        <f>(0.55+0.47)*6.3/2*2+(0.22+0.47)*4.5/2*2+1.5*0.95*2+(0.6*9.3)/2*2+(0.95*7.8)/2*2+(1.2*7.9)/2*2+(1.5*1.2)*2</f>
        <v>38.451000000000001</v>
      </c>
    </row>
    <row r="120" spans="1:6" hidden="1" x14ac:dyDescent="0.2">
      <c r="A120" s="384" t="s">
        <v>1078</v>
      </c>
      <c r="B120" s="385"/>
      <c r="C120" s="385"/>
      <c r="D120" s="385"/>
      <c r="E120" s="385"/>
      <c r="F120" s="219">
        <f>SUM(F118:F119)</f>
        <v>189.63199999999998</v>
      </c>
    </row>
    <row r="121" spans="1:6" hidden="1" x14ac:dyDescent="0.2">
      <c r="A121" s="179"/>
      <c r="B121" s="158"/>
      <c r="C121" s="158"/>
      <c r="D121" s="158"/>
      <c r="E121" s="158"/>
      <c r="F121" s="223"/>
    </row>
    <row r="122" spans="1:6" hidden="1" x14ac:dyDescent="0.2">
      <c r="A122" s="384" t="s">
        <v>1271</v>
      </c>
      <c r="B122" s="385"/>
      <c r="C122" s="385"/>
      <c r="D122" s="385"/>
      <c r="E122" s="385"/>
      <c r="F122" s="226">
        <v>0</v>
      </c>
    </row>
    <row r="123" spans="1:6" hidden="1" x14ac:dyDescent="0.2">
      <c r="A123" s="384" t="s">
        <v>1079</v>
      </c>
      <c r="B123" s="385"/>
      <c r="C123" s="385"/>
      <c r="D123" s="385"/>
      <c r="E123" s="385"/>
      <c r="F123" s="223">
        <v>344.82</v>
      </c>
    </row>
    <row r="124" spans="1:6" hidden="1" x14ac:dyDescent="0.2">
      <c r="A124" s="402" t="s">
        <v>1272</v>
      </c>
      <c r="B124" s="403"/>
      <c r="C124" s="403"/>
      <c r="D124" s="403"/>
      <c r="E124" s="403"/>
      <c r="F124" s="208">
        <f>F120</f>
        <v>189.63199999999998</v>
      </c>
    </row>
    <row r="125" spans="1:6" hidden="1" x14ac:dyDescent="0.2">
      <c r="A125" s="179"/>
      <c r="B125" s="158"/>
      <c r="C125" s="158"/>
      <c r="D125" s="158"/>
      <c r="E125" s="158"/>
      <c r="F125" s="214"/>
    </row>
    <row r="126" spans="1:6" hidden="1" x14ac:dyDescent="0.2">
      <c r="A126" s="176" t="s">
        <v>1081</v>
      </c>
      <c r="B126" s="369" t="s">
        <v>1082</v>
      </c>
      <c r="C126" s="370"/>
      <c r="D126" s="370"/>
      <c r="E126" s="370"/>
      <c r="F126" s="371"/>
    </row>
    <row r="127" spans="1:6" hidden="1" x14ac:dyDescent="0.2">
      <c r="A127" s="372" t="s">
        <v>1273</v>
      </c>
      <c r="B127" s="373"/>
      <c r="C127" s="373"/>
      <c r="D127" s="373"/>
      <c r="E127" s="412"/>
      <c r="F127" s="205">
        <v>99.191100000000006</v>
      </c>
    </row>
    <row r="128" spans="1:6" hidden="1" x14ac:dyDescent="0.2">
      <c r="A128" s="337" t="s">
        <v>1274</v>
      </c>
      <c r="B128" s="338"/>
      <c r="C128" s="338"/>
      <c r="D128" s="338"/>
      <c r="E128" s="423"/>
      <c r="F128" s="206">
        <v>2.25</v>
      </c>
    </row>
    <row r="129" spans="1:6" hidden="1" x14ac:dyDescent="0.2">
      <c r="A129" s="384" t="s">
        <v>1083</v>
      </c>
      <c r="B129" s="385"/>
      <c r="C129" s="385"/>
      <c r="D129" s="385"/>
      <c r="E129" s="385"/>
      <c r="F129" s="206">
        <f>F127*F128</f>
        <v>223.17997500000001</v>
      </c>
    </row>
    <row r="130" spans="1:6" ht="17.25" hidden="1" customHeight="1" x14ac:dyDescent="0.2">
      <c r="A130" s="430"/>
      <c r="B130" s="431"/>
      <c r="C130" s="431"/>
      <c r="D130" s="431"/>
      <c r="E130" s="432"/>
      <c r="F130" s="217"/>
    </row>
    <row r="131" spans="1:6" ht="26.25" hidden="1" customHeight="1" x14ac:dyDescent="0.2">
      <c r="A131" s="384" t="s">
        <v>1275</v>
      </c>
      <c r="B131" s="385"/>
      <c r="C131" s="385"/>
      <c r="D131" s="385"/>
      <c r="E131" s="385"/>
      <c r="F131" s="219">
        <v>223.18</v>
      </c>
    </row>
    <row r="132" spans="1:6" ht="15" hidden="1" customHeight="1" x14ac:dyDescent="0.2">
      <c r="A132" s="384" t="s">
        <v>1276</v>
      </c>
      <c r="B132" s="385"/>
      <c r="C132" s="385"/>
      <c r="D132" s="385"/>
      <c r="E132" s="385"/>
      <c r="F132" s="219">
        <f>[1]MEDIÇÃO!D46</f>
        <v>446.36</v>
      </c>
    </row>
    <row r="133" spans="1:6" ht="15" hidden="1" customHeight="1" x14ac:dyDescent="0.2">
      <c r="A133" s="402" t="s">
        <v>1277</v>
      </c>
      <c r="B133" s="403"/>
      <c r="C133" s="403"/>
      <c r="D133" s="403"/>
      <c r="E133" s="403"/>
      <c r="F133" s="208">
        <f>F129</f>
        <v>223.17997500000001</v>
      </c>
    </row>
    <row r="134" spans="1:6" ht="15" hidden="1" customHeight="1" x14ac:dyDescent="0.2">
      <c r="A134" s="169"/>
      <c r="F134" s="170"/>
    </row>
    <row r="135" spans="1:6" ht="15" customHeight="1" x14ac:dyDescent="0.2">
      <c r="A135" s="187" t="s">
        <v>1086</v>
      </c>
      <c r="B135" s="351" t="s">
        <v>82</v>
      </c>
      <c r="C135" s="351"/>
      <c r="D135" s="351"/>
      <c r="E135" s="351"/>
      <c r="F135" s="352"/>
    </row>
    <row r="136" spans="1:6" ht="15" customHeight="1" x14ac:dyDescent="0.2">
      <c r="A136" s="188" t="s">
        <v>1087</v>
      </c>
      <c r="B136" s="353" t="s">
        <v>91</v>
      </c>
      <c r="C136" s="353"/>
      <c r="D136" s="353"/>
      <c r="E136" s="353"/>
      <c r="F136" s="354"/>
    </row>
    <row r="137" spans="1:6" ht="27" customHeight="1" x14ac:dyDescent="0.2">
      <c r="A137" s="176" t="s">
        <v>1088</v>
      </c>
      <c r="B137" s="341" t="s">
        <v>94</v>
      </c>
      <c r="C137" s="341"/>
      <c r="D137" s="341"/>
      <c r="E137" s="341"/>
      <c r="F137" s="342"/>
    </row>
    <row r="138" spans="1:6" ht="15" customHeight="1" x14ac:dyDescent="0.2">
      <c r="A138" s="276"/>
      <c r="B138" s="277"/>
      <c r="C138" s="277"/>
      <c r="D138" s="277"/>
      <c r="E138" s="277"/>
      <c r="F138" s="232"/>
    </row>
    <row r="139" spans="1:6" ht="15" customHeight="1" x14ac:dyDescent="0.2">
      <c r="A139" s="276"/>
      <c r="B139" s="277"/>
      <c r="C139" s="281" t="s">
        <v>947</v>
      </c>
      <c r="D139" s="281" t="s">
        <v>948</v>
      </c>
      <c r="E139" s="281" t="s">
        <v>941</v>
      </c>
      <c r="F139" s="232"/>
    </row>
    <row r="140" spans="1:6" ht="15" customHeight="1" x14ac:dyDescent="0.2">
      <c r="A140" s="276"/>
      <c r="B140" s="277"/>
      <c r="C140" s="282">
        <v>25.56</v>
      </c>
      <c r="D140" s="282">
        <v>12.94</v>
      </c>
      <c r="E140" s="282">
        <f t="shared" ref="E140:E141" si="3">C140*D140</f>
        <v>330.74639999999999</v>
      </c>
      <c r="F140" s="232"/>
    </row>
    <row r="141" spans="1:6" ht="15" customHeight="1" x14ac:dyDescent="0.2">
      <c r="A141" s="265"/>
      <c r="B141" s="248"/>
      <c r="C141" s="282">
        <v>16.77</v>
      </c>
      <c r="D141" s="282">
        <v>7.11</v>
      </c>
      <c r="E141" s="282">
        <f t="shared" si="3"/>
        <v>119.2347</v>
      </c>
      <c r="F141" s="190"/>
    </row>
    <row r="142" spans="1:6" ht="15" customHeight="1" x14ac:dyDescent="0.2">
      <c r="A142" s="295"/>
      <c r="B142" s="296"/>
      <c r="C142" s="296"/>
      <c r="D142" s="296"/>
      <c r="E142" s="296"/>
      <c r="F142" s="297"/>
    </row>
    <row r="143" spans="1:6" ht="15" customHeight="1" x14ac:dyDescent="0.25">
      <c r="A143" s="278"/>
      <c r="B143" s="279"/>
      <c r="C143" s="279"/>
      <c r="D143" s="291" t="s">
        <v>923</v>
      </c>
      <c r="E143" s="291">
        <f>E141+E140</f>
        <v>449.98109999999997</v>
      </c>
      <c r="F143" s="311" t="s">
        <v>13</v>
      </c>
    </row>
    <row r="144" spans="1:6" ht="15" customHeight="1" x14ac:dyDescent="0.2">
      <c r="A144" s="298"/>
      <c r="B144" s="299"/>
      <c r="C144" s="299"/>
      <c r="D144" s="299"/>
      <c r="E144" s="300"/>
      <c r="F144" s="233"/>
    </row>
    <row r="145" spans="1:8" ht="15" customHeight="1" x14ac:dyDescent="0.2">
      <c r="A145" s="188" t="s">
        <v>1090</v>
      </c>
      <c r="B145" s="353" t="s">
        <v>116</v>
      </c>
      <c r="C145" s="353"/>
      <c r="D145" s="353"/>
      <c r="E145" s="353"/>
      <c r="F145" s="354"/>
    </row>
    <row r="146" spans="1:8" ht="31.5" customHeight="1" x14ac:dyDescent="0.2">
      <c r="A146" s="176" t="s">
        <v>1091</v>
      </c>
      <c r="B146" s="341" t="s">
        <v>146</v>
      </c>
      <c r="C146" s="341"/>
      <c r="D146" s="341"/>
      <c r="E146" s="341"/>
      <c r="F146" s="342"/>
    </row>
    <row r="147" spans="1:8" ht="15" customHeight="1" x14ac:dyDescent="0.2">
      <c r="A147" s="276"/>
      <c r="B147" s="277"/>
      <c r="C147" s="277"/>
      <c r="D147" s="277"/>
      <c r="E147" s="277"/>
      <c r="F147" s="231"/>
    </row>
    <row r="148" spans="1:8" ht="15" customHeight="1" x14ac:dyDescent="0.2">
      <c r="A148" s="305"/>
      <c r="B148" s="282"/>
      <c r="C148" s="281" t="s">
        <v>944</v>
      </c>
      <c r="D148" s="277"/>
      <c r="E148" s="277"/>
      <c r="F148" s="232"/>
      <c r="H148" s="152" t="s">
        <v>1278</v>
      </c>
    </row>
    <row r="149" spans="1:8" ht="15" customHeight="1" x14ac:dyDescent="0.2">
      <c r="A149" s="305" t="s">
        <v>945</v>
      </c>
      <c r="B149" s="282"/>
      <c r="C149" s="282">
        <v>303.10000000000002</v>
      </c>
      <c r="D149" s="277"/>
      <c r="E149" s="277"/>
      <c r="F149" s="232"/>
    </row>
    <row r="150" spans="1:8" ht="14.25" x14ac:dyDescent="0.2">
      <c r="A150" s="305"/>
      <c r="B150" s="282"/>
      <c r="C150" s="282">
        <v>303.10000000000002</v>
      </c>
      <c r="D150" s="277"/>
      <c r="E150" s="277"/>
      <c r="F150" s="232"/>
    </row>
    <row r="151" spans="1:8" ht="15" customHeight="1" x14ac:dyDescent="0.2">
      <c r="A151" s="305"/>
      <c r="B151" s="282"/>
      <c r="C151" s="282"/>
      <c r="D151" s="277"/>
      <c r="E151" s="277"/>
      <c r="F151" s="232"/>
    </row>
    <row r="152" spans="1:8" ht="15" customHeight="1" x14ac:dyDescent="0.25">
      <c r="A152" s="305"/>
      <c r="B152" s="291" t="s">
        <v>923</v>
      </c>
      <c r="C152" s="291">
        <f>C150+C149</f>
        <v>606.20000000000005</v>
      </c>
      <c r="D152" s="279"/>
      <c r="E152" s="279"/>
      <c r="F152" s="190"/>
    </row>
    <row r="153" spans="1:8" ht="15" customHeight="1" x14ac:dyDescent="0.2">
      <c r="A153" s="191"/>
      <c r="B153" s="163"/>
      <c r="C153" s="163"/>
      <c r="F153" s="234"/>
    </row>
    <row r="154" spans="1:8" ht="27" customHeight="1" x14ac:dyDescent="0.2">
      <c r="A154" s="176" t="s">
        <v>1093</v>
      </c>
      <c r="B154" s="341" t="s">
        <v>148</v>
      </c>
      <c r="C154" s="341"/>
      <c r="D154" s="341"/>
      <c r="E154" s="341"/>
      <c r="F154" s="342"/>
    </row>
    <row r="155" spans="1:8" ht="17.25" customHeight="1" x14ac:dyDescent="0.2">
      <c r="A155" s="276"/>
      <c r="B155" s="277"/>
      <c r="C155" s="277"/>
      <c r="D155" s="277"/>
      <c r="E155" s="277"/>
      <c r="F155" s="232"/>
    </row>
    <row r="156" spans="1:8" ht="15" customHeight="1" x14ac:dyDescent="0.2">
      <c r="A156" s="305"/>
      <c r="B156" s="282"/>
      <c r="C156" s="281" t="s">
        <v>107</v>
      </c>
      <c r="D156" s="277"/>
      <c r="E156" s="277"/>
      <c r="F156" s="232"/>
    </row>
    <row r="157" spans="1:8" ht="15" customHeight="1" x14ac:dyDescent="0.2">
      <c r="A157" s="305" t="s">
        <v>946</v>
      </c>
      <c r="B157" s="282"/>
      <c r="C157" s="282">
        <v>444.4</v>
      </c>
      <c r="D157" s="277"/>
      <c r="E157" s="277"/>
      <c r="F157" s="232"/>
    </row>
    <row r="158" spans="1:8" ht="15" customHeight="1" x14ac:dyDescent="0.2">
      <c r="A158" s="305"/>
      <c r="B158" s="282"/>
      <c r="C158" s="282"/>
      <c r="D158" s="277"/>
      <c r="E158" s="277"/>
      <c r="F158" s="232"/>
    </row>
    <row r="159" spans="1:8" ht="15" customHeight="1" x14ac:dyDescent="0.25">
      <c r="A159" s="305"/>
      <c r="B159" s="291" t="s">
        <v>923</v>
      </c>
      <c r="C159" s="291">
        <v>444.4</v>
      </c>
      <c r="D159" s="277"/>
      <c r="E159" s="277"/>
      <c r="F159" s="232"/>
    </row>
    <row r="160" spans="1:8" customFormat="1" ht="30.75" customHeight="1" x14ac:dyDescent="0.2">
      <c r="A160" s="388" t="s">
        <v>913</v>
      </c>
      <c r="B160" s="389"/>
      <c r="C160" s="389"/>
      <c r="D160" s="389"/>
      <c r="E160" s="282"/>
      <c r="F160" s="312"/>
      <c r="G160" s="28"/>
      <c r="H160" s="28"/>
    </row>
    <row r="161" spans="1:8" customFormat="1" ht="14.25" x14ac:dyDescent="0.2">
      <c r="A161" s="305"/>
      <c r="B161" s="280"/>
      <c r="C161" s="282"/>
      <c r="D161" s="282"/>
      <c r="E161" s="282"/>
      <c r="F161" s="312"/>
      <c r="G161" s="28"/>
      <c r="H161" s="28"/>
    </row>
    <row r="162" spans="1:8" customFormat="1" ht="14.25" x14ac:dyDescent="0.2">
      <c r="A162" s="305"/>
      <c r="B162" s="280"/>
      <c r="C162" s="281" t="s">
        <v>947</v>
      </c>
      <c r="D162" s="281" t="s">
        <v>948</v>
      </c>
      <c r="E162" s="281" t="s">
        <v>950</v>
      </c>
      <c r="F162" s="312"/>
      <c r="G162" s="28"/>
      <c r="H162" s="28"/>
    </row>
    <row r="163" spans="1:8" customFormat="1" ht="14.25" x14ac:dyDescent="0.2">
      <c r="A163" s="433" t="s">
        <v>949</v>
      </c>
      <c r="B163" s="434"/>
      <c r="C163" s="282">
        <v>25.56</v>
      </c>
      <c r="D163" s="282">
        <v>12.94</v>
      </c>
      <c r="E163" s="282">
        <v>0.25</v>
      </c>
      <c r="F163" s="312">
        <f t="shared" ref="F163" si="4">C163*D163*E163</f>
        <v>82.686599999999999</v>
      </c>
      <c r="G163" s="28"/>
      <c r="H163" s="28"/>
    </row>
    <row r="164" spans="1:8" customFormat="1" ht="14.25" x14ac:dyDescent="0.2">
      <c r="A164" s="305"/>
      <c r="B164" s="280"/>
      <c r="C164" s="282"/>
      <c r="D164" s="282"/>
      <c r="E164" s="282"/>
      <c r="F164" s="312"/>
      <c r="G164" s="28"/>
      <c r="H164" s="28"/>
    </row>
    <row r="165" spans="1:8" customFormat="1" ht="14.25" x14ac:dyDescent="0.2">
      <c r="A165" s="433" t="s">
        <v>951</v>
      </c>
      <c r="B165" s="434"/>
      <c r="C165" s="282">
        <v>25.56</v>
      </c>
      <c r="D165" s="282">
        <v>1.5</v>
      </c>
      <c r="E165" s="282">
        <v>0.25</v>
      </c>
      <c r="F165" s="312">
        <f t="shared" ref="F165:F168" si="5">C165*D165*E165</f>
        <v>9.5849999999999991</v>
      </c>
      <c r="G165" s="28"/>
      <c r="H165" s="28"/>
    </row>
    <row r="166" spans="1:8" customFormat="1" ht="14.25" x14ac:dyDescent="0.2">
      <c r="A166" s="305"/>
      <c r="B166" s="280"/>
      <c r="C166" s="282">
        <v>25.56</v>
      </c>
      <c r="D166" s="282">
        <v>1.5</v>
      </c>
      <c r="E166" s="282">
        <v>0.25</v>
      </c>
      <c r="F166" s="312">
        <f t="shared" si="5"/>
        <v>9.5849999999999991</v>
      </c>
      <c r="G166" s="28"/>
      <c r="H166" s="28"/>
    </row>
    <row r="167" spans="1:8" customFormat="1" ht="14.25" x14ac:dyDescent="0.2">
      <c r="A167" s="305"/>
      <c r="B167" s="280"/>
      <c r="C167" s="282">
        <v>12.94</v>
      </c>
      <c r="D167" s="282">
        <v>1.5</v>
      </c>
      <c r="E167" s="282">
        <v>0.25</v>
      </c>
      <c r="F167" s="312">
        <f t="shared" si="5"/>
        <v>4.8525</v>
      </c>
      <c r="G167" s="28"/>
      <c r="H167" s="28"/>
    </row>
    <row r="168" spans="1:8" customFormat="1" ht="14.25" x14ac:dyDescent="0.2">
      <c r="A168" s="305"/>
      <c r="B168" s="280"/>
      <c r="C168" s="282">
        <v>12.94</v>
      </c>
      <c r="D168" s="282">
        <v>1.5</v>
      </c>
      <c r="E168" s="282">
        <v>0.25</v>
      </c>
      <c r="F168" s="312">
        <f t="shared" si="5"/>
        <v>4.8525</v>
      </c>
      <c r="G168" s="28"/>
      <c r="H168" s="28"/>
    </row>
    <row r="169" spans="1:8" customFormat="1" ht="14.25" x14ac:dyDescent="0.2">
      <c r="A169" s="305"/>
      <c r="B169" s="280"/>
      <c r="C169" s="282"/>
      <c r="D169" s="282"/>
      <c r="E169" s="282"/>
      <c r="F169" s="312"/>
      <c r="G169" s="28"/>
      <c r="H169" s="28"/>
    </row>
    <row r="170" spans="1:8" customFormat="1" ht="14.25" x14ac:dyDescent="0.2">
      <c r="A170" s="433" t="s">
        <v>952</v>
      </c>
      <c r="B170" s="434"/>
      <c r="C170" s="282">
        <v>16.77</v>
      </c>
      <c r="D170" s="282">
        <v>7.11</v>
      </c>
      <c r="E170" s="282">
        <v>0.25</v>
      </c>
      <c r="F170" s="312">
        <f t="shared" ref="F170" si="6">C170*D170*E170</f>
        <v>29.808675000000001</v>
      </c>
      <c r="G170" s="28"/>
      <c r="H170" s="28"/>
    </row>
    <row r="171" spans="1:8" customFormat="1" ht="14.25" x14ac:dyDescent="0.2">
      <c r="A171" s="305"/>
      <c r="B171" s="280"/>
      <c r="C171" s="282"/>
      <c r="D171" s="282"/>
      <c r="E171" s="282"/>
      <c r="F171" s="312"/>
      <c r="G171" s="28"/>
      <c r="H171" s="28"/>
    </row>
    <row r="172" spans="1:8" customFormat="1" ht="14.25" x14ac:dyDescent="0.2">
      <c r="A172" s="433" t="s">
        <v>953</v>
      </c>
      <c r="B172" s="434"/>
      <c r="C172" s="282">
        <v>1.3</v>
      </c>
      <c r="D172" s="282">
        <v>7.11</v>
      </c>
      <c r="E172" s="282">
        <v>0.25</v>
      </c>
      <c r="F172" s="312">
        <f t="shared" ref="F172:F185" si="7">C172*D172*E172</f>
        <v>2.3107500000000001</v>
      </c>
      <c r="G172" s="28"/>
      <c r="H172" s="28"/>
    </row>
    <row r="173" spans="1:8" customFormat="1" ht="14.25" x14ac:dyDescent="0.2">
      <c r="A173" s="305"/>
      <c r="B173" s="280"/>
      <c r="C173" s="282">
        <v>1.3</v>
      </c>
      <c r="D173" s="282">
        <v>7.11</v>
      </c>
      <c r="E173" s="282">
        <v>0.25</v>
      </c>
      <c r="F173" s="312">
        <f t="shared" si="7"/>
        <v>2.3107500000000001</v>
      </c>
      <c r="G173" s="28"/>
      <c r="H173" s="28"/>
    </row>
    <row r="174" spans="1:8" customFormat="1" ht="14.25" x14ac:dyDescent="0.2">
      <c r="A174" s="305"/>
      <c r="B174" s="280"/>
      <c r="C174" s="282">
        <v>0.65</v>
      </c>
      <c r="D174" s="282">
        <v>7.11</v>
      </c>
      <c r="E174" s="282">
        <v>0.25</v>
      </c>
      <c r="F174" s="312">
        <f t="shared" si="7"/>
        <v>1.155375</v>
      </c>
      <c r="G174" s="28"/>
      <c r="H174" s="28"/>
    </row>
    <row r="175" spans="1:8" customFormat="1" ht="14.25" x14ac:dyDescent="0.2">
      <c r="A175" s="305"/>
      <c r="B175" s="280"/>
      <c r="C175" s="282">
        <v>0.65</v>
      </c>
      <c r="D175" s="282">
        <v>7.11</v>
      </c>
      <c r="E175" s="282">
        <v>0.25</v>
      </c>
      <c r="F175" s="312">
        <f t="shared" si="7"/>
        <v>1.155375</v>
      </c>
      <c r="G175" s="28"/>
      <c r="H175" s="28"/>
    </row>
    <row r="176" spans="1:8" customFormat="1" ht="14.25" x14ac:dyDescent="0.2">
      <c r="A176" s="305"/>
      <c r="B176" s="280"/>
      <c r="C176" s="282">
        <v>0.65</v>
      </c>
      <c r="D176" s="282">
        <v>7.11</v>
      </c>
      <c r="E176" s="282">
        <v>0.25</v>
      </c>
      <c r="F176" s="312">
        <f t="shared" si="7"/>
        <v>1.155375</v>
      </c>
      <c r="G176" s="28"/>
      <c r="H176" s="28"/>
    </row>
    <row r="177" spans="1:8" customFormat="1" ht="14.25" x14ac:dyDescent="0.2">
      <c r="A177" s="305"/>
      <c r="B177" s="280"/>
      <c r="C177" s="282">
        <v>1.4</v>
      </c>
      <c r="D177" s="282">
        <v>0.3</v>
      </c>
      <c r="E177" s="282">
        <v>0.25</v>
      </c>
      <c r="F177" s="312">
        <f t="shared" si="7"/>
        <v>0.105</v>
      </c>
      <c r="G177" s="28"/>
      <c r="H177" s="28"/>
    </row>
    <row r="178" spans="1:8" customFormat="1" ht="14.25" x14ac:dyDescent="0.2">
      <c r="A178" s="305"/>
      <c r="B178" s="280"/>
      <c r="C178" s="282">
        <v>1.4</v>
      </c>
      <c r="D178" s="282">
        <v>0.3</v>
      </c>
      <c r="E178" s="282">
        <v>0.25</v>
      </c>
      <c r="F178" s="312">
        <f t="shared" si="7"/>
        <v>0.105</v>
      </c>
      <c r="G178" s="28"/>
      <c r="H178" s="28"/>
    </row>
    <row r="179" spans="1:8" customFormat="1" ht="14.25" x14ac:dyDescent="0.2">
      <c r="A179" s="305"/>
      <c r="B179" s="280"/>
      <c r="C179" s="282">
        <v>9.1999999999999993</v>
      </c>
      <c r="D179" s="282">
        <v>0.65</v>
      </c>
      <c r="E179" s="282">
        <v>0.25</v>
      </c>
      <c r="F179" s="312">
        <f t="shared" si="7"/>
        <v>1.4949999999999999</v>
      </c>
      <c r="G179" s="28"/>
      <c r="H179" s="28"/>
    </row>
    <row r="180" spans="1:8" customFormat="1" ht="14.25" x14ac:dyDescent="0.2">
      <c r="A180" s="305"/>
      <c r="B180" s="280"/>
      <c r="C180" s="282">
        <v>9.1999999999999993</v>
      </c>
      <c r="D180" s="282">
        <v>0.65</v>
      </c>
      <c r="E180" s="282">
        <v>0.25</v>
      </c>
      <c r="F180" s="312">
        <f t="shared" si="7"/>
        <v>1.4949999999999999</v>
      </c>
      <c r="G180" s="28"/>
      <c r="H180" s="28"/>
    </row>
    <row r="181" spans="1:8" customFormat="1" ht="14.25" x14ac:dyDescent="0.2">
      <c r="A181" s="305"/>
      <c r="B181" s="280"/>
      <c r="C181" s="282">
        <v>5.55</v>
      </c>
      <c r="D181" s="282">
        <v>1.3</v>
      </c>
      <c r="E181" s="282">
        <v>0.25</v>
      </c>
      <c r="F181" s="312">
        <f t="shared" si="7"/>
        <v>1.80375</v>
      </c>
      <c r="G181" s="28"/>
      <c r="H181" s="28"/>
    </row>
    <row r="182" spans="1:8" customFormat="1" ht="14.25" x14ac:dyDescent="0.2">
      <c r="A182" s="305"/>
      <c r="B182" s="280"/>
      <c r="C182" s="282">
        <v>5.55</v>
      </c>
      <c r="D182" s="282">
        <v>1.3</v>
      </c>
      <c r="E182" s="282">
        <v>0.25</v>
      </c>
      <c r="F182" s="312">
        <f t="shared" si="7"/>
        <v>1.80375</v>
      </c>
      <c r="G182" s="28"/>
      <c r="H182" s="28"/>
    </row>
    <row r="183" spans="1:8" customFormat="1" ht="14.25" x14ac:dyDescent="0.2">
      <c r="A183" s="305"/>
      <c r="B183" s="280"/>
      <c r="C183" s="282">
        <v>0.49</v>
      </c>
      <c r="D183" s="282">
        <v>7.11</v>
      </c>
      <c r="E183" s="282">
        <v>0.3</v>
      </c>
      <c r="F183" s="312">
        <f t="shared" si="7"/>
        <v>1.0451699999999999</v>
      </c>
      <c r="G183" s="28"/>
      <c r="H183" s="28"/>
    </row>
    <row r="184" spans="1:8" customFormat="1" ht="14.25" x14ac:dyDescent="0.2">
      <c r="A184" s="305"/>
      <c r="B184" s="280"/>
      <c r="C184" s="282">
        <v>0.33</v>
      </c>
      <c r="D184" s="282">
        <v>7.11</v>
      </c>
      <c r="E184" s="282">
        <v>0.3</v>
      </c>
      <c r="F184" s="312">
        <f t="shared" si="7"/>
        <v>0.70389000000000002</v>
      </c>
      <c r="G184" s="28"/>
      <c r="H184" s="28"/>
    </row>
    <row r="185" spans="1:8" customFormat="1" ht="14.25" x14ac:dyDescent="0.2">
      <c r="A185" s="305"/>
      <c r="B185" s="280"/>
      <c r="C185" s="282">
        <v>0.17399999999999999</v>
      </c>
      <c r="D185" s="282">
        <v>7.11</v>
      </c>
      <c r="E185" s="282">
        <v>0.3</v>
      </c>
      <c r="F185" s="312">
        <f t="shared" si="7"/>
        <v>0.37114199999999997</v>
      </c>
      <c r="G185" s="28"/>
      <c r="H185" s="28"/>
    </row>
    <row r="186" spans="1:8" customFormat="1" ht="14.25" x14ac:dyDescent="0.2">
      <c r="A186" s="305"/>
      <c r="B186" s="280"/>
      <c r="C186" s="282"/>
      <c r="D186" s="282"/>
      <c r="E186" s="282"/>
      <c r="F186" s="312"/>
      <c r="G186" s="28"/>
      <c r="H186" s="28"/>
    </row>
    <row r="187" spans="1:8" customFormat="1" ht="15" x14ac:dyDescent="0.25">
      <c r="A187" s="305"/>
      <c r="B187" s="280"/>
      <c r="C187" s="282"/>
      <c r="D187" s="291" t="s">
        <v>923</v>
      </c>
      <c r="E187" s="291">
        <f>SUM(F163:F185)</f>
        <v>158.38560200000001</v>
      </c>
      <c r="F187" s="313" t="s">
        <v>49</v>
      </c>
      <c r="G187" s="198"/>
      <c r="H187" s="28"/>
    </row>
    <row r="188" spans="1:8" customFormat="1" ht="14.25" x14ac:dyDescent="0.2">
      <c r="A188" s="305"/>
      <c r="B188" s="280"/>
      <c r="C188" s="282"/>
      <c r="D188" s="282"/>
      <c r="E188" s="282"/>
      <c r="F188" s="312"/>
      <c r="G188" s="28"/>
      <c r="H188" s="28"/>
    </row>
    <row r="189" spans="1:8" customFormat="1" ht="30" customHeight="1" x14ac:dyDescent="0.2">
      <c r="A189" s="388" t="s">
        <v>914</v>
      </c>
      <c r="B189" s="389"/>
      <c r="C189" s="389"/>
      <c r="D189" s="282"/>
      <c r="E189" s="282"/>
      <c r="F189" s="312"/>
      <c r="G189" s="28"/>
      <c r="H189" s="28"/>
    </row>
    <row r="190" spans="1:8" customFormat="1" ht="14.25" x14ac:dyDescent="0.2">
      <c r="A190" s="305"/>
      <c r="B190" s="280"/>
      <c r="C190" s="282"/>
      <c r="D190" s="282"/>
      <c r="E190" s="282"/>
      <c r="F190" s="312"/>
      <c r="G190" s="28"/>
      <c r="H190" s="28"/>
    </row>
    <row r="191" spans="1:8" customFormat="1" ht="15" x14ac:dyDescent="0.25">
      <c r="A191" s="305"/>
      <c r="B191" s="280"/>
      <c r="C191" s="291" t="s">
        <v>923</v>
      </c>
      <c r="D191" s="291">
        <v>158.38999999999999</v>
      </c>
      <c r="E191" s="294" t="s">
        <v>49</v>
      </c>
      <c r="F191" s="312"/>
      <c r="G191" s="28"/>
      <c r="H191" s="28"/>
    </row>
    <row r="192" spans="1:8" customFormat="1" ht="14.25" x14ac:dyDescent="0.2">
      <c r="A192" s="305"/>
      <c r="B192" s="280"/>
      <c r="C192" s="282"/>
      <c r="D192" s="282"/>
      <c r="E192" s="282"/>
      <c r="F192" s="312"/>
      <c r="G192" s="28"/>
      <c r="H192" s="28"/>
    </row>
    <row r="193" spans="1:8" customFormat="1" ht="14.25" x14ac:dyDescent="0.2">
      <c r="A193" s="305"/>
      <c r="B193" s="280"/>
      <c r="C193" s="282"/>
      <c r="D193" s="282"/>
      <c r="E193" s="282"/>
      <c r="F193" s="312"/>
      <c r="G193" s="28"/>
      <c r="H193" s="28"/>
    </row>
    <row r="194" spans="1:8" customFormat="1" ht="27.75" customHeight="1" x14ac:dyDescent="0.2">
      <c r="A194" s="388" t="s">
        <v>146</v>
      </c>
      <c r="B194" s="389"/>
      <c r="C194" s="389"/>
      <c r="D194" s="282"/>
      <c r="E194" s="282"/>
      <c r="F194" s="312"/>
      <c r="G194" s="28"/>
      <c r="H194" s="28"/>
    </row>
    <row r="195" spans="1:8" customFormat="1" ht="14.25" x14ac:dyDescent="0.2">
      <c r="A195" s="305"/>
      <c r="B195" s="280"/>
      <c r="C195" s="282"/>
      <c r="D195" s="281" t="s">
        <v>107</v>
      </c>
      <c r="E195" s="282"/>
      <c r="F195" s="312"/>
      <c r="G195" s="28"/>
      <c r="H195" s="28"/>
    </row>
    <row r="196" spans="1:8" customFormat="1" ht="14.25" x14ac:dyDescent="0.2">
      <c r="A196" s="305"/>
      <c r="B196" s="280" t="s">
        <v>945</v>
      </c>
      <c r="C196" s="282"/>
      <c r="D196" s="282">
        <v>11.8</v>
      </c>
      <c r="E196" s="282"/>
      <c r="F196" s="312"/>
      <c r="G196" s="28"/>
      <c r="H196" s="28"/>
    </row>
    <row r="197" spans="1:8" customFormat="1" ht="14.25" x14ac:dyDescent="0.2">
      <c r="A197" s="305"/>
      <c r="B197" s="280"/>
      <c r="C197" s="282"/>
      <c r="D197" s="282">
        <v>16.5</v>
      </c>
      <c r="E197" s="282"/>
      <c r="F197" s="312"/>
      <c r="G197" s="28"/>
      <c r="H197" s="28"/>
    </row>
    <row r="198" spans="1:8" customFormat="1" ht="14.25" x14ac:dyDescent="0.2">
      <c r="A198" s="305"/>
      <c r="B198" s="280"/>
      <c r="C198" s="282"/>
      <c r="D198" s="282">
        <v>13.8</v>
      </c>
      <c r="E198" s="282"/>
      <c r="F198" s="312"/>
      <c r="G198" s="28"/>
      <c r="H198" s="28"/>
    </row>
    <row r="199" spans="1:8" customFormat="1" ht="14.25" x14ac:dyDescent="0.2">
      <c r="A199" s="305"/>
      <c r="B199" s="280"/>
      <c r="C199" s="282"/>
      <c r="D199" s="282">
        <v>50.7</v>
      </c>
      <c r="E199" s="282"/>
      <c r="F199" s="312"/>
      <c r="G199" s="28"/>
      <c r="H199" s="28"/>
    </row>
    <row r="200" spans="1:8" customFormat="1" ht="14.25" x14ac:dyDescent="0.2">
      <c r="A200" s="305"/>
      <c r="B200" s="280"/>
      <c r="C200" s="282"/>
      <c r="D200" s="282">
        <v>50.7</v>
      </c>
      <c r="E200" s="282"/>
      <c r="F200" s="312"/>
      <c r="G200" s="28"/>
      <c r="H200" s="28"/>
    </row>
    <row r="201" spans="1:8" customFormat="1" ht="14.25" x14ac:dyDescent="0.2">
      <c r="A201" s="305"/>
      <c r="B201" s="280"/>
      <c r="C201" s="282"/>
      <c r="D201" s="282">
        <v>12.6</v>
      </c>
      <c r="E201" s="282"/>
      <c r="F201" s="312"/>
      <c r="G201" s="28"/>
      <c r="H201" s="28"/>
    </row>
    <row r="202" spans="1:8" customFormat="1" ht="14.25" x14ac:dyDescent="0.2">
      <c r="A202" s="305"/>
      <c r="B202" s="280"/>
      <c r="C202" s="282"/>
      <c r="D202" s="282"/>
      <c r="E202" s="282"/>
      <c r="F202" s="312"/>
      <c r="G202" s="28"/>
      <c r="H202" s="28"/>
    </row>
    <row r="203" spans="1:8" customFormat="1" ht="15" x14ac:dyDescent="0.25">
      <c r="A203" s="305"/>
      <c r="B203" s="280"/>
      <c r="C203" s="291" t="s">
        <v>923</v>
      </c>
      <c r="D203" s="291">
        <f>SUM(D196:D202)</f>
        <v>156.1</v>
      </c>
      <c r="E203" s="282"/>
      <c r="F203" s="312"/>
      <c r="G203" s="28"/>
      <c r="H203" s="28"/>
    </row>
    <row r="204" spans="1:8" customFormat="1" ht="14.25" x14ac:dyDescent="0.2">
      <c r="A204" s="305"/>
      <c r="B204" s="280"/>
      <c r="C204" s="282"/>
      <c r="D204" s="282"/>
      <c r="E204" s="282"/>
      <c r="F204" s="312"/>
      <c r="G204" s="28"/>
      <c r="H204" s="28"/>
    </row>
    <row r="205" spans="1:8" customFormat="1" ht="33" customHeight="1" x14ac:dyDescent="0.2">
      <c r="A205" s="388" t="s">
        <v>148</v>
      </c>
      <c r="B205" s="389"/>
      <c r="C205" s="389"/>
      <c r="D205" s="282"/>
      <c r="E205" s="282"/>
      <c r="F205" s="312"/>
      <c r="G205" s="28"/>
      <c r="H205" s="28"/>
    </row>
    <row r="206" spans="1:8" customFormat="1" ht="14.25" x14ac:dyDescent="0.2">
      <c r="A206" s="305"/>
      <c r="B206" s="280"/>
      <c r="C206" s="282"/>
      <c r="D206" s="281" t="s">
        <v>107</v>
      </c>
      <c r="E206" s="282"/>
      <c r="F206" s="312"/>
      <c r="G206" s="28"/>
      <c r="H206" s="28"/>
    </row>
    <row r="207" spans="1:8" customFormat="1" ht="14.25" x14ac:dyDescent="0.2">
      <c r="A207" s="305"/>
      <c r="B207" s="280" t="s">
        <v>946</v>
      </c>
      <c r="C207" s="282"/>
      <c r="D207" s="282">
        <v>1234.4000000000001</v>
      </c>
      <c r="E207" s="282"/>
      <c r="F207" s="312"/>
      <c r="G207" s="28"/>
      <c r="H207" s="28"/>
    </row>
    <row r="208" spans="1:8" customFormat="1" ht="14.25" x14ac:dyDescent="0.2">
      <c r="A208" s="305"/>
      <c r="B208" s="280"/>
      <c r="C208" s="282"/>
      <c r="D208" s="282">
        <v>322.2</v>
      </c>
      <c r="E208" s="282"/>
      <c r="F208" s="312"/>
      <c r="G208" s="28"/>
      <c r="H208" s="28"/>
    </row>
    <row r="209" spans="1:8" customFormat="1" ht="14.25" x14ac:dyDescent="0.2">
      <c r="A209" s="305"/>
      <c r="B209" s="280"/>
      <c r="C209" s="282"/>
      <c r="D209" s="282">
        <v>420.2</v>
      </c>
      <c r="E209" s="282"/>
      <c r="F209" s="312"/>
      <c r="G209" s="28"/>
      <c r="H209" s="28"/>
    </row>
    <row r="210" spans="1:8" customFormat="1" ht="14.25" x14ac:dyDescent="0.2">
      <c r="A210" s="305"/>
      <c r="B210" s="280"/>
      <c r="C210" s="282"/>
      <c r="D210" s="282">
        <v>2043.1</v>
      </c>
      <c r="E210" s="282"/>
      <c r="F210" s="312"/>
      <c r="G210" s="28"/>
      <c r="H210" s="28"/>
    </row>
    <row r="211" spans="1:8" customFormat="1" ht="14.25" x14ac:dyDescent="0.2">
      <c r="A211" s="305"/>
      <c r="B211" s="280"/>
      <c r="C211" s="282"/>
      <c r="D211" s="282">
        <v>2043.1</v>
      </c>
      <c r="E211" s="282"/>
      <c r="F211" s="312"/>
      <c r="G211" s="28"/>
      <c r="H211" s="28"/>
    </row>
    <row r="212" spans="1:8" customFormat="1" ht="14.25" x14ac:dyDescent="0.2">
      <c r="A212" s="305"/>
      <c r="B212" s="280"/>
      <c r="C212" s="282"/>
      <c r="D212" s="282">
        <v>142.4</v>
      </c>
      <c r="E212" s="282"/>
      <c r="F212" s="312"/>
      <c r="G212" s="28"/>
      <c r="H212" s="28"/>
    </row>
    <row r="213" spans="1:8" customFormat="1" ht="14.25" x14ac:dyDescent="0.2">
      <c r="A213" s="305"/>
      <c r="B213" s="280"/>
      <c r="C213" s="282"/>
      <c r="D213" s="282"/>
      <c r="E213" s="282"/>
      <c r="F213" s="312"/>
      <c r="G213" s="28"/>
      <c r="H213" s="28"/>
    </row>
    <row r="214" spans="1:8" customFormat="1" ht="15" x14ac:dyDescent="0.25">
      <c r="A214" s="305"/>
      <c r="B214" s="280"/>
      <c r="C214" s="291" t="s">
        <v>923</v>
      </c>
      <c r="D214" s="291">
        <f>SUM(D207:D213)</f>
        <v>6205.4</v>
      </c>
      <c r="E214" s="282"/>
      <c r="F214" s="312"/>
      <c r="G214" s="28"/>
      <c r="H214" s="28"/>
    </row>
    <row r="215" spans="1:8" customFormat="1" ht="14.25" x14ac:dyDescent="0.2">
      <c r="A215" s="305"/>
      <c r="B215" s="280"/>
      <c r="C215" s="282"/>
      <c r="D215" s="282"/>
      <c r="E215" s="282"/>
      <c r="F215" s="312"/>
      <c r="G215" s="28"/>
      <c r="H215" s="28"/>
    </row>
    <row r="216" spans="1:8" customFormat="1" ht="28.5" customHeight="1" x14ac:dyDescent="0.2">
      <c r="A216" s="388" t="s">
        <v>150</v>
      </c>
      <c r="B216" s="389"/>
      <c r="C216" s="389"/>
      <c r="D216" s="282"/>
      <c r="E216" s="282"/>
      <c r="F216" s="312"/>
      <c r="G216" s="28"/>
      <c r="H216" s="28"/>
    </row>
    <row r="217" spans="1:8" customFormat="1" ht="14.25" x14ac:dyDescent="0.2">
      <c r="A217" s="305"/>
      <c r="B217" s="280"/>
      <c r="C217" s="282"/>
      <c r="D217" s="281" t="s">
        <v>107</v>
      </c>
      <c r="E217" s="282"/>
      <c r="F217" s="312"/>
      <c r="G217" s="28"/>
      <c r="H217" s="28"/>
    </row>
    <row r="218" spans="1:8" customFormat="1" ht="14.25" x14ac:dyDescent="0.2">
      <c r="A218" s="305"/>
      <c r="B218" s="280" t="s">
        <v>954</v>
      </c>
      <c r="C218" s="282"/>
      <c r="D218" s="282">
        <v>44.5</v>
      </c>
      <c r="E218" s="282"/>
      <c r="F218" s="312"/>
      <c r="G218" s="28"/>
      <c r="H218" s="28"/>
    </row>
    <row r="219" spans="1:8" customFormat="1" ht="14.25" x14ac:dyDescent="0.2">
      <c r="A219" s="305"/>
      <c r="B219" s="280"/>
      <c r="C219" s="282"/>
      <c r="D219" s="282">
        <v>121</v>
      </c>
      <c r="E219" s="282"/>
      <c r="F219" s="312"/>
      <c r="G219" s="28"/>
      <c r="H219" s="28"/>
    </row>
    <row r="220" spans="1:8" customFormat="1" ht="14.25" x14ac:dyDescent="0.2">
      <c r="A220" s="305"/>
      <c r="B220" s="280"/>
      <c r="C220" s="282"/>
      <c r="D220" s="282">
        <v>1185.2</v>
      </c>
      <c r="E220" s="282"/>
      <c r="F220" s="312"/>
      <c r="G220" s="28"/>
      <c r="H220" s="28"/>
    </row>
    <row r="221" spans="1:8" customFormat="1" ht="14.25" x14ac:dyDescent="0.2">
      <c r="A221" s="305"/>
      <c r="B221" s="280"/>
      <c r="C221" s="282"/>
      <c r="D221" s="282"/>
      <c r="E221" s="282"/>
      <c r="F221" s="312"/>
      <c r="G221" s="28"/>
      <c r="H221" s="28"/>
    </row>
    <row r="222" spans="1:8" customFormat="1" ht="15" x14ac:dyDescent="0.25">
      <c r="A222" s="305"/>
      <c r="B222" s="280"/>
      <c r="C222" s="291" t="s">
        <v>923</v>
      </c>
      <c r="D222" s="291">
        <f>SUM(D218:D221)</f>
        <v>1350.7</v>
      </c>
      <c r="E222" s="282"/>
      <c r="F222" s="312"/>
      <c r="G222" s="28"/>
      <c r="H222" s="28"/>
    </row>
    <row r="223" spans="1:8" customFormat="1" ht="14.25" x14ac:dyDescent="0.2">
      <c r="A223" s="305"/>
      <c r="B223" s="280"/>
      <c r="C223" s="282"/>
      <c r="D223" s="282"/>
      <c r="E223" s="282"/>
      <c r="F223" s="312"/>
      <c r="G223" s="28"/>
      <c r="H223" s="28"/>
    </row>
    <row r="224" spans="1:8" customFormat="1" ht="33.75" customHeight="1" x14ac:dyDescent="0.2">
      <c r="A224" s="388" t="s">
        <v>915</v>
      </c>
      <c r="B224" s="389"/>
      <c r="C224" s="389"/>
      <c r="D224" s="282"/>
      <c r="E224" s="282"/>
      <c r="F224" s="312"/>
      <c r="G224" s="28"/>
      <c r="H224" s="28"/>
    </row>
    <row r="225" spans="1:8" customFormat="1" ht="14.25" x14ac:dyDescent="0.2">
      <c r="A225" s="305"/>
      <c r="B225" s="280"/>
      <c r="C225" s="282"/>
      <c r="D225" s="281" t="s">
        <v>107</v>
      </c>
      <c r="E225" s="282"/>
      <c r="F225" s="312"/>
      <c r="G225" s="28"/>
      <c r="H225" s="28"/>
    </row>
    <row r="226" spans="1:8" customFormat="1" ht="14.25" x14ac:dyDescent="0.2">
      <c r="A226" s="305"/>
      <c r="B226" s="280" t="s">
        <v>955</v>
      </c>
      <c r="C226" s="282"/>
      <c r="D226" s="282">
        <v>65.3</v>
      </c>
      <c r="E226" s="282"/>
      <c r="F226" s="312"/>
      <c r="G226" s="28"/>
      <c r="H226" s="28"/>
    </row>
    <row r="227" spans="1:8" customFormat="1" ht="14.25" x14ac:dyDescent="0.2">
      <c r="A227" s="305"/>
      <c r="B227" s="280"/>
      <c r="C227" s="282"/>
      <c r="D227" s="282">
        <v>375.9</v>
      </c>
      <c r="E227" s="282"/>
      <c r="F227" s="312"/>
      <c r="G227" s="28"/>
      <c r="H227" s="28"/>
    </row>
    <row r="228" spans="1:8" customFormat="1" ht="14.25" x14ac:dyDescent="0.2">
      <c r="A228" s="305"/>
      <c r="B228" s="280"/>
      <c r="C228" s="282"/>
      <c r="D228" s="282">
        <v>119.5</v>
      </c>
      <c r="E228" s="282"/>
      <c r="F228" s="312"/>
      <c r="G228" s="28"/>
      <c r="H228" s="28"/>
    </row>
    <row r="229" spans="1:8" customFormat="1" ht="14.25" x14ac:dyDescent="0.2">
      <c r="A229" s="305"/>
      <c r="B229" s="280"/>
      <c r="C229" s="282"/>
      <c r="D229" s="282">
        <v>219.4</v>
      </c>
      <c r="E229" s="282"/>
      <c r="F229" s="312"/>
      <c r="G229" s="28"/>
      <c r="H229" s="28"/>
    </row>
    <row r="230" spans="1:8" customFormat="1" ht="14.25" x14ac:dyDescent="0.2">
      <c r="A230" s="305"/>
      <c r="B230" s="280"/>
      <c r="C230" s="282"/>
      <c r="D230" s="282">
        <v>219.4</v>
      </c>
      <c r="E230" s="282"/>
      <c r="F230" s="312"/>
      <c r="G230" s="28"/>
      <c r="H230" s="28"/>
    </row>
    <row r="231" spans="1:8" customFormat="1" ht="14.25" x14ac:dyDescent="0.2">
      <c r="A231" s="305"/>
      <c r="B231" s="280"/>
      <c r="C231" s="282"/>
      <c r="D231" s="282">
        <v>59</v>
      </c>
      <c r="E231" s="282"/>
      <c r="F231" s="312"/>
      <c r="G231" s="28"/>
      <c r="H231" s="28"/>
    </row>
    <row r="232" spans="1:8" customFormat="1" ht="14.25" x14ac:dyDescent="0.2">
      <c r="A232" s="305"/>
      <c r="B232" s="280"/>
      <c r="C232" s="282"/>
      <c r="D232" s="282"/>
      <c r="E232" s="282"/>
      <c r="F232" s="312"/>
      <c r="G232" s="28"/>
      <c r="H232" s="28"/>
    </row>
    <row r="233" spans="1:8" customFormat="1" ht="15" x14ac:dyDescent="0.25">
      <c r="A233" s="305"/>
      <c r="B233" s="280"/>
      <c r="C233" s="291" t="s">
        <v>923</v>
      </c>
      <c r="D233" s="291">
        <f>SUM(D226:D232)</f>
        <v>1058.5</v>
      </c>
      <c r="E233" s="282"/>
      <c r="F233" s="312"/>
      <c r="G233" s="28"/>
      <c r="H233" s="28"/>
    </row>
    <row r="234" spans="1:8" customFormat="1" ht="14.25" x14ac:dyDescent="0.2">
      <c r="A234" s="305"/>
      <c r="B234" s="280"/>
      <c r="C234" s="282"/>
      <c r="D234" s="282"/>
      <c r="E234" s="282"/>
      <c r="F234" s="312"/>
      <c r="G234" s="28"/>
      <c r="H234" s="28"/>
    </row>
    <row r="235" spans="1:8" customFormat="1" ht="28.5" customHeight="1" x14ac:dyDescent="0.2">
      <c r="A235" s="388" t="s">
        <v>916</v>
      </c>
      <c r="B235" s="389"/>
      <c r="C235" s="389"/>
      <c r="D235" s="389"/>
      <c r="E235" s="282"/>
      <c r="F235" s="312"/>
      <c r="G235" s="28"/>
      <c r="H235" s="28"/>
    </row>
    <row r="236" spans="1:8" customFormat="1" ht="14.25" x14ac:dyDescent="0.2">
      <c r="A236" s="305"/>
      <c r="B236" s="280"/>
      <c r="C236" s="282"/>
      <c r="D236" s="281" t="s">
        <v>107</v>
      </c>
      <c r="E236" s="282"/>
      <c r="F236" s="312"/>
      <c r="G236" s="28"/>
      <c r="H236" s="28"/>
    </row>
    <row r="237" spans="1:8" customFormat="1" ht="14.25" x14ac:dyDescent="0.2">
      <c r="A237" s="305"/>
      <c r="B237" s="280" t="s">
        <v>956</v>
      </c>
      <c r="C237" s="282"/>
      <c r="D237" s="282">
        <v>74.099999999999994</v>
      </c>
      <c r="E237" s="282"/>
      <c r="F237" s="312"/>
      <c r="G237" s="28"/>
      <c r="H237" s="28"/>
    </row>
    <row r="238" spans="1:8" customFormat="1" ht="14.25" x14ac:dyDescent="0.2">
      <c r="A238" s="305"/>
      <c r="B238" s="280"/>
      <c r="C238" s="282"/>
      <c r="D238" s="282"/>
      <c r="E238" s="282"/>
      <c r="F238" s="312"/>
      <c r="G238" s="28"/>
      <c r="H238" s="28"/>
    </row>
    <row r="239" spans="1:8" customFormat="1" ht="15" x14ac:dyDescent="0.25">
      <c r="A239" s="305"/>
      <c r="B239" s="280"/>
      <c r="C239" s="291" t="s">
        <v>923</v>
      </c>
      <c r="D239" s="291">
        <f>D237</f>
        <v>74.099999999999994</v>
      </c>
      <c r="E239" s="282"/>
      <c r="F239" s="312"/>
      <c r="G239" s="28"/>
      <c r="H239" s="28"/>
    </row>
    <row r="240" spans="1:8" customFormat="1" ht="14.25" x14ac:dyDescent="0.2">
      <c r="A240" s="305"/>
      <c r="B240" s="280"/>
      <c r="C240" s="282"/>
      <c r="D240" s="282"/>
      <c r="E240" s="282"/>
      <c r="F240" s="312"/>
      <c r="G240" s="28"/>
      <c r="H240" s="28"/>
    </row>
    <row r="241" spans="1:8" customFormat="1" ht="27.75" customHeight="1" x14ac:dyDescent="0.2">
      <c r="A241" s="390" t="s">
        <v>917</v>
      </c>
      <c r="B241" s="391"/>
      <c r="C241" s="391"/>
      <c r="D241" s="391"/>
      <c r="E241" s="391"/>
      <c r="F241" s="312"/>
      <c r="G241" s="28"/>
      <c r="H241" s="28"/>
    </row>
    <row r="242" spans="1:8" customFormat="1" ht="14.25" x14ac:dyDescent="0.2">
      <c r="A242" s="305"/>
      <c r="B242" s="280"/>
      <c r="C242" s="281" t="s">
        <v>947</v>
      </c>
      <c r="D242" s="281" t="s">
        <v>948</v>
      </c>
      <c r="E242" s="282" t="s">
        <v>941</v>
      </c>
      <c r="F242" s="312"/>
      <c r="G242" s="28"/>
      <c r="H242" s="28"/>
    </row>
    <row r="243" spans="1:8" customFormat="1" ht="14.25" x14ac:dyDescent="0.2">
      <c r="A243" s="305"/>
      <c r="B243" s="280" t="s">
        <v>926</v>
      </c>
      <c r="C243" s="282">
        <v>1.75</v>
      </c>
      <c r="D243" s="282">
        <v>25.56</v>
      </c>
      <c r="E243" s="282">
        <f t="shared" ref="E243:E250" si="8">C243*D243</f>
        <v>44.73</v>
      </c>
      <c r="F243" s="312"/>
      <c r="G243" s="28"/>
      <c r="H243" s="28"/>
    </row>
    <row r="244" spans="1:8" customFormat="1" ht="14.25" x14ac:dyDescent="0.2">
      <c r="A244" s="305"/>
      <c r="B244" s="280"/>
      <c r="C244" s="282">
        <v>1.75</v>
      </c>
      <c r="D244" s="282">
        <v>25.56</v>
      </c>
      <c r="E244" s="282">
        <f t="shared" si="8"/>
        <v>44.73</v>
      </c>
      <c r="F244" s="312"/>
      <c r="G244" s="28"/>
      <c r="H244" s="28"/>
    </row>
    <row r="245" spans="1:8" customFormat="1" ht="14.25" x14ac:dyDescent="0.2">
      <c r="A245" s="305"/>
      <c r="B245" s="280"/>
      <c r="C245" s="282">
        <v>1.75</v>
      </c>
      <c r="D245" s="282">
        <v>12.94</v>
      </c>
      <c r="E245" s="282">
        <f t="shared" si="8"/>
        <v>22.645</v>
      </c>
      <c r="F245" s="312"/>
      <c r="G245" s="28"/>
      <c r="H245" s="28"/>
    </row>
    <row r="246" spans="1:8" customFormat="1" ht="14.25" x14ac:dyDescent="0.2">
      <c r="A246" s="305"/>
      <c r="B246" s="280"/>
      <c r="C246" s="282">
        <v>1.75</v>
      </c>
      <c r="D246" s="282">
        <v>12.94</v>
      </c>
      <c r="E246" s="282">
        <f t="shared" si="8"/>
        <v>22.645</v>
      </c>
      <c r="F246" s="312"/>
      <c r="G246" s="28"/>
      <c r="H246" s="28"/>
    </row>
    <row r="247" spans="1:8" customFormat="1" ht="14.25" x14ac:dyDescent="0.2">
      <c r="A247" s="305"/>
      <c r="B247" s="280"/>
      <c r="C247" s="282">
        <v>1.5</v>
      </c>
      <c r="D247" s="282">
        <v>25</v>
      </c>
      <c r="E247" s="282">
        <f t="shared" si="8"/>
        <v>37.5</v>
      </c>
      <c r="F247" s="312"/>
      <c r="G247" s="28"/>
      <c r="H247" s="28"/>
    </row>
    <row r="248" spans="1:8" customFormat="1" ht="14.25" x14ac:dyDescent="0.2">
      <c r="A248" s="305"/>
      <c r="B248" s="280"/>
      <c r="C248" s="282">
        <v>1.5</v>
      </c>
      <c r="D248" s="282">
        <v>25</v>
      </c>
      <c r="E248" s="282">
        <f t="shared" si="8"/>
        <v>37.5</v>
      </c>
      <c r="F248" s="312"/>
      <c r="G248" s="28"/>
      <c r="H248" s="28"/>
    </row>
    <row r="249" spans="1:8" customFormat="1" ht="14.25" x14ac:dyDescent="0.2">
      <c r="A249" s="305"/>
      <c r="B249" s="280"/>
      <c r="C249" s="282">
        <v>1.5</v>
      </c>
      <c r="D249" s="282">
        <v>12.5</v>
      </c>
      <c r="E249" s="282">
        <f t="shared" si="8"/>
        <v>18.75</v>
      </c>
      <c r="F249" s="312"/>
      <c r="G249" s="28"/>
      <c r="H249" s="28"/>
    </row>
    <row r="250" spans="1:8" customFormat="1" ht="14.25" x14ac:dyDescent="0.2">
      <c r="A250" s="305"/>
      <c r="B250" s="280"/>
      <c r="C250" s="282">
        <v>1.5</v>
      </c>
      <c r="D250" s="282">
        <v>12.5</v>
      </c>
      <c r="E250" s="282">
        <f t="shared" si="8"/>
        <v>18.75</v>
      </c>
      <c r="F250" s="312"/>
      <c r="G250" s="28"/>
      <c r="H250" s="28"/>
    </row>
    <row r="251" spans="1:8" customFormat="1" ht="14.25" x14ac:dyDescent="0.2">
      <c r="A251" s="305"/>
      <c r="B251" s="280"/>
      <c r="C251" s="282"/>
      <c r="D251" s="282"/>
      <c r="E251" s="282"/>
      <c r="F251" s="312"/>
      <c r="G251" s="28"/>
      <c r="H251" s="28"/>
    </row>
    <row r="252" spans="1:8" customFormat="1" ht="14.25" x14ac:dyDescent="0.2">
      <c r="A252" s="305"/>
      <c r="B252" s="280" t="s">
        <v>929</v>
      </c>
      <c r="C252" s="282">
        <v>1.55</v>
      </c>
      <c r="D252" s="282">
        <v>7.11</v>
      </c>
      <c r="E252" s="282">
        <f t="shared" ref="E252:E266" si="9">C252*D252</f>
        <v>11.0205</v>
      </c>
      <c r="F252" s="312"/>
      <c r="G252" s="28"/>
      <c r="H252" s="28"/>
    </row>
    <row r="253" spans="1:8" customFormat="1" ht="14.25" x14ac:dyDescent="0.2">
      <c r="A253" s="305"/>
      <c r="B253" s="280"/>
      <c r="C253" s="282">
        <v>1.55</v>
      </c>
      <c r="D253" s="282">
        <v>5.55</v>
      </c>
      <c r="E253" s="282">
        <f t="shared" si="9"/>
        <v>8.6024999999999991</v>
      </c>
      <c r="F253" s="312"/>
      <c r="G253" s="28"/>
      <c r="H253" s="28"/>
    </row>
    <row r="254" spans="1:8" customFormat="1" ht="14.25" x14ac:dyDescent="0.2">
      <c r="A254" s="305"/>
      <c r="B254" s="280"/>
      <c r="C254" s="282">
        <v>1.55</v>
      </c>
      <c r="D254" s="282">
        <v>5.55</v>
      </c>
      <c r="E254" s="282">
        <f t="shared" si="9"/>
        <v>8.6024999999999991</v>
      </c>
      <c r="F254" s="312"/>
      <c r="G254" s="28"/>
      <c r="H254" s="28"/>
    </row>
    <row r="255" spans="1:8" customFormat="1" ht="14.25" x14ac:dyDescent="0.2">
      <c r="A255" s="305"/>
      <c r="B255" s="280"/>
      <c r="C255" s="282">
        <v>0.9</v>
      </c>
      <c r="D255" s="282">
        <v>9.1999999999999993</v>
      </c>
      <c r="E255" s="282">
        <f t="shared" si="9"/>
        <v>8.2799999999999994</v>
      </c>
      <c r="F255" s="312"/>
      <c r="G255" s="28"/>
      <c r="H255" s="28"/>
    </row>
    <row r="256" spans="1:8" customFormat="1" ht="14.25" x14ac:dyDescent="0.2">
      <c r="A256" s="305"/>
      <c r="B256" s="280"/>
      <c r="C256" s="282">
        <v>0.9</v>
      </c>
      <c r="D256" s="282">
        <v>9.1999999999999993</v>
      </c>
      <c r="E256" s="282">
        <f t="shared" si="9"/>
        <v>8.2799999999999994</v>
      </c>
      <c r="F256" s="312"/>
      <c r="G256" s="28"/>
      <c r="H256" s="28"/>
    </row>
    <row r="257" spans="1:8" customFormat="1" ht="14.25" x14ac:dyDescent="0.2">
      <c r="A257" s="305"/>
      <c r="B257" s="280"/>
      <c r="C257" s="282">
        <v>0.3</v>
      </c>
      <c r="D257" s="282">
        <v>1.4</v>
      </c>
      <c r="E257" s="282">
        <f t="shared" si="9"/>
        <v>0.42</v>
      </c>
      <c r="F257" s="312"/>
      <c r="G257" s="28"/>
      <c r="H257" s="28"/>
    </row>
    <row r="258" spans="1:8" customFormat="1" ht="14.25" x14ac:dyDescent="0.2">
      <c r="A258" s="305"/>
      <c r="B258" s="280"/>
      <c r="C258" s="282">
        <v>0.3</v>
      </c>
      <c r="D258" s="282">
        <v>1.4</v>
      </c>
      <c r="E258" s="282">
        <f t="shared" si="9"/>
        <v>0.42</v>
      </c>
      <c r="F258" s="312"/>
      <c r="G258" s="28"/>
      <c r="H258" s="28"/>
    </row>
    <row r="259" spans="1:8" customFormat="1" ht="14.25" x14ac:dyDescent="0.2">
      <c r="A259" s="305"/>
      <c r="B259" s="280"/>
      <c r="C259" s="282">
        <v>1.3</v>
      </c>
      <c r="D259" s="282">
        <v>7.11</v>
      </c>
      <c r="E259" s="282">
        <f t="shared" si="9"/>
        <v>9.2430000000000003</v>
      </c>
      <c r="F259" s="312"/>
      <c r="G259" s="28"/>
      <c r="H259" s="28"/>
    </row>
    <row r="260" spans="1:8" customFormat="1" ht="14.25" x14ac:dyDescent="0.2">
      <c r="A260" s="305"/>
      <c r="B260" s="280"/>
      <c r="C260" s="282">
        <v>0.05</v>
      </c>
      <c r="D260" s="282">
        <v>7.11</v>
      </c>
      <c r="E260" s="282">
        <f t="shared" si="9"/>
        <v>0.35550000000000004</v>
      </c>
      <c r="F260" s="312"/>
      <c r="G260" s="28"/>
      <c r="H260" s="28"/>
    </row>
    <row r="261" spans="1:8" customFormat="1" ht="14.25" x14ac:dyDescent="0.2">
      <c r="A261" s="305"/>
      <c r="B261" s="280"/>
      <c r="C261" s="282">
        <v>0.05</v>
      </c>
      <c r="D261" s="282">
        <v>1.4</v>
      </c>
      <c r="E261" s="282">
        <f t="shared" si="9"/>
        <v>6.9999999999999993E-2</v>
      </c>
      <c r="F261" s="312"/>
      <c r="G261" s="28"/>
      <c r="H261" s="28"/>
    </row>
    <row r="262" spans="1:8" customFormat="1" ht="14.25" x14ac:dyDescent="0.2">
      <c r="A262" s="305"/>
      <c r="B262" s="280"/>
      <c r="C262" s="282">
        <v>0.05</v>
      </c>
      <c r="D262" s="282">
        <v>1.4</v>
      </c>
      <c r="E262" s="282">
        <f t="shared" si="9"/>
        <v>6.9999999999999993E-2</v>
      </c>
      <c r="F262" s="312"/>
      <c r="G262" s="28"/>
      <c r="H262" s="28"/>
    </row>
    <row r="263" spans="1:8" customFormat="1" ht="14.25" x14ac:dyDescent="0.2">
      <c r="A263" s="305"/>
      <c r="B263" s="280"/>
      <c r="C263" s="282">
        <v>0.65</v>
      </c>
      <c r="D263" s="282">
        <v>9.1999999999999993</v>
      </c>
      <c r="E263" s="282">
        <f t="shared" si="9"/>
        <v>5.9799999999999995</v>
      </c>
      <c r="F263" s="312"/>
      <c r="G263" s="28"/>
      <c r="H263" s="28"/>
    </row>
    <row r="264" spans="1:8" customFormat="1" ht="14.25" x14ac:dyDescent="0.2">
      <c r="A264" s="305"/>
      <c r="B264" s="280"/>
      <c r="C264" s="282">
        <v>0.65</v>
      </c>
      <c r="D264" s="282">
        <v>9.1999999999999993</v>
      </c>
      <c r="E264" s="282">
        <f t="shared" si="9"/>
        <v>5.9799999999999995</v>
      </c>
      <c r="F264" s="312"/>
      <c r="G264" s="28"/>
      <c r="H264" s="28"/>
    </row>
    <row r="265" spans="1:8" customFormat="1" ht="14.25" x14ac:dyDescent="0.2">
      <c r="A265" s="305"/>
      <c r="B265" s="280"/>
      <c r="C265" s="282">
        <v>1.3</v>
      </c>
      <c r="D265" s="282">
        <v>5.54</v>
      </c>
      <c r="E265" s="282">
        <f t="shared" si="9"/>
        <v>7.202</v>
      </c>
      <c r="F265" s="312"/>
      <c r="G265" s="28"/>
      <c r="H265" s="28"/>
    </row>
    <row r="266" spans="1:8" customFormat="1" ht="14.25" x14ac:dyDescent="0.2">
      <c r="A266" s="305"/>
      <c r="B266" s="280"/>
      <c r="C266" s="282">
        <v>1.3</v>
      </c>
      <c r="D266" s="282">
        <v>5.55</v>
      </c>
      <c r="E266" s="282">
        <f t="shared" si="9"/>
        <v>7.2149999999999999</v>
      </c>
      <c r="F266" s="312"/>
      <c r="G266" s="28"/>
      <c r="H266" s="28"/>
    </row>
    <row r="267" spans="1:8" customFormat="1" ht="14.25" x14ac:dyDescent="0.2">
      <c r="A267" s="305"/>
      <c r="B267" s="280"/>
      <c r="C267" s="282"/>
      <c r="D267" s="282"/>
      <c r="E267" s="282"/>
      <c r="F267" s="312"/>
      <c r="G267" s="28"/>
      <c r="H267" s="28"/>
    </row>
    <row r="268" spans="1:8" customFormat="1" ht="15" x14ac:dyDescent="0.25">
      <c r="A268" s="305"/>
      <c r="B268" s="280"/>
      <c r="C268" s="282"/>
      <c r="D268" s="291" t="s">
        <v>923</v>
      </c>
      <c r="E268" s="291">
        <f>SUM(E243:E266)</f>
        <v>328.99100000000004</v>
      </c>
      <c r="F268" s="311" t="s">
        <v>13</v>
      </c>
      <c r="G268" s="28"/>
      <c r="H268" s="28"/>
    </row>
    <row r="269" spans="1:8" customFormat="1" ht="14.25" x14ac:dyDescent="0.2">
      <c r="A269" s="305"/>
      <c r="B269" s="280"/>
      <c r="C269" s="282"/>
      <c r="D269" s="282"/>
      <c r="E269" s="282"/>
      <c r="F269" s="312"/>
      <c r="G269" s="28"/>
      <c r="H269" s="28"/>
    </row>
    <row r="270" spans="1:8" customFormat="1" ht="26.25" customHeight="1" x14ac:dyDescent="0.2">
      <c r="A270" s="390" t="s">
        <v>918</v>
      </c>
      <c r="B270" s="391"/>
      <c r="C270" s="391"/>
      <c r="D270" s="391"/>
      <c r="E270" s="391"/>
      <c r="F270" s="312"/>
      <c r="G270" s="28"/>
      <c r="H270" s="28"/>
    </row>
    <row r="271" spans="1:8" customFormat="1" ht="14.25" x14ac:dyDescent="0.2">
      <c r="A271" s="305"/>
      <c r="B271" s="280"/>
      <c r="C271" s="282"/>
      <c r="D271" s="282"/>
      <c r="E271" s="282"/>
      <c r="F271" s="312"/>
      <c r="G271" s="28"/>
      <c r="H271" s="28"/>
    </row>
    <row r="272" spans="1:8" customFormat="1" ht="15" x14ac:dyDescent="0.25">
      <c r="A272" s="305"/>
      <c r="B272" s="280"/>
      <c r="C272" s="291" t="s">
        <v>923</v>
      </c>
      <c r="D272" s="291">
        <v>328.99</v>
      </c>
      <c r="E272" s="294" t="s">
        <v>13</v>
      </c>
      <c r="F272" s="312"/>
      <c r="G272" s="28"/>
      <c r="H272" s="28"/>
    </row>
    <row r="273" spans="1:6" ht="15" customHeight="1" x14ac:dyDescent="0.2">
      <c r="A273" s="209"/>
      <c r="B273" s="210"/>
      <c r="C273" s="210"/>
      <c r="D273" s="302"/>
      <c r="E273" s="302"/>
      <c r="F273" s="239"/>
    </row>
    <row r="274" spans="1:6" ht="31.5" customHeight="1" x14ac:dyDescent="0.2">
      <c r="A274" s="230" t="s">
        <v>1208</v>
      </c>
      <c r="B274" s="386" t="s">
        <v>913</v>
      </c>
      <c r="C274" s="386"/>
      <c r="D274" s="386"/>
      <c r="E274" s="386"/>
      <c r="F274" s="387"/>
    </row>
    <row r="275" spans="1:6" ht="17.25" customHeight="1" x14ac:dyDescent="0.2">
      <c r="A275" s="376" t="s">
        <v>1387</v>
      </c>
      <c r="B275" s="377"/>
      <c r="C275" s="377"/>
      <c r="D275" s="377"/>
      <c r="E275" s="377"/>
      <c r="F275" s="236">
        <v>158.38999999999999</v>
      </c>
    </row>
    <row r="276" spans="1:6" ht="15" customHeight="1" x14ac:dyDescent="0.2">
      <c r="A276" s="376" t="s">
        <v>1211</v>
      </c>
      <c r="B276" s="377"/>
      <c r="C276" s="377"/>
      <c r="D276" s="377"/>
      <c r="E276" s="377"/>
      <c r="F276" s="237">
        <v>82.69</v>
      </c>
    </row>
    <row r="277" spans="1:6" ht="15" customHeight="1" x14ac:dyDescent="0.2">
      <c r="A277" s="376"/>
      <c r="B277" s="377"/>
      <c r="C277" s="377"/>
      <c r="D277" s="377"/>
      <c r="E277" s="377"/>
      <c r="F277" s="237"/>
    </row>
    <row r="278" spans="1:6" ht="15" customHeight="1" x14ac:dyDescent="0.2">
      <c r="A278" s="376" t="s">
        <v>1305</v>
      </c>
      <c r="B278" s="377"/>
      <c r="C278" s="377"/>
      <c r="D278" s="377"/>
      <c r="E278" s="377"/>
      <c r="F278" s="238">
        <v>0</v>
      </c>
    </row>
    <row r="279" spans="1:6" ht="15" customHeight="1" x14ac:dyDescent="0.2">
      <c r="A279" s="376" t="s">
        <v>1129</v>
      </c>
      <c r="B279" s="377"/>
      <c r="C279" s="377"/>
      <c r="D279" s="377"/>
      <c r="E279" s="377"/>
      <c r="F279" s="238">
        <v>158.38999999999999</v>
      </c>
    </row>
    <row r="280" spans="1:6" ht="15" customHeight="1" x14ac:dyDescent="0.2">
      <c r="A280" s="380" t="s">
        <v>1306</v>
      </c>
      <c r="B280" s="381"/>
      <c r="C280" s="381"/>
      <c r="D280" s="381"/>
      <c r="E280" s="381"/>
      <c r="F280" s="239">
        <v>82.69</v>
      </c>
    </row>
    <row r="281" spans="1:6" ht="15" customHeight="1" x14ac:dyDescent="0.2">
      <c r="A281" s="191"/>
      <c r="B281" s="163"/>
      <c r="C281" s="163"/>
      <c r="F281" s="235"/>
    </row>
    <row r="282" spans="1:6" ht="27.75" customHeight="1" x14ac:dyDescent="0.2">
      <c r="A282" s="176" t="s">
        <v>1209</v>
      </c>
      <c r="B282" s="341" t="s">
        <v>914</v>
      </c>
      <c r="C282" s="341"/>
      <c r="D282" s="341"/>
      <c r="E282" s="341"/>
      <c r="F282" s="342"/>
    </row>
    <row r="283" spans="1:6" ht="15" customHeight="1" x14ac:dyDescent="0.2">
      <c r="A283" s="376" t="s">
        <v>1388</v>
      </c>
      <c r="B283" s="377"/>
      <c r="C283" s="377"/>
      <c r="D283" s="377"/>
      <c r="E283" s="377"/>
      <c r="F283" s="236">
        <v>82.69</v>
      </c>
    </row>
    <row r="284" spans="1:6" ht="15" customHeight="1" x14ac:dyDescent="0.2">
      <c r="A284" s="376" t="s">
        <v>1389</v>
      </c>
      <c r="B284" s="377"/>
      <c r="C284" s="377"/>
      <c r="D284" s="377"/>
      <c r="E284" s="377"/>
      <c r="F284" s="237">
        <v>158.38999999999999</v>
      </c>
    </row>
    <row r="285" spans="1:6" ht="15" customHeight="1" x14ac:dyDescent="0.2">
      <c r="A285" s="376"/>
      <c r="B285" s="377"/>
      <c r="C285" s="377"/>
      <c r="D285" s="377"/>
      <c r="E285" s="377"/>
      <c r="F285" s="237"/>
    </row>
    <row r="286" spans="1:6" ht="15" customHeight="1" x14ac:dyDescent="0.2">
      <c r="A286" s="376" t="s">
        <v>1390</v>
      </c>
      <c r="B286" s="377"/>
      <c r="C286" s="377"/>
      <c r="D286" s="377"/>
      <c r="E286" s="377"/>
      <c r="F286" s="238">
        <v>0</v>
      </c>
    </row>
    <row r="287" spans="1:6" ht="15" customHeight="1" x14ac:dyDescent="0.2">
      <c r="A287" s="376" t="s">
        <v>1391</v>
      </c>
      <c r="B287" s="377"/>
      <c r="C287" s="377"/>
      <c r="D287" s="377"/>
      <c r="E287" s="377"/>
      <c r="F287" s="238">
        <v>158.38999999999999</v>
      </c>
    </row>
    <row r="288" spans="1:6" ht="15" customHeight="1" x14ac:dyDescent="0.2">
      <c r="A288" s="380" t="s">
        <v>1392</v>
      </c>
      <c r="B288" s="381"/>
      <c r="C288" s="381"/>
      <c r="D288" s="381"/>
      <c r="E288" s="381"/>
      <c r="F288" s="239">
        <v>82.69</v>
      </c>
    </row>
    <row r="289" spans="1:6" ht="15" customHeight="1" x14ac:dyDescent="0.2">
      <c r="A289" s="222"/>
      <c r="B289" s="303"/>
      <c r="C289" s="303"/>
      <c r="D289" s="303"/>
      <c r="E289" s="303"/>
      <c r="F289" s="193"/>
    </row>
    <row r="290" spans="1:6" ht="31.5" customHeight="1" x14ac:dyDescent="0.2">
      <c r="A290" s="230" t="s">
        <v>1216</v>
      </c>
      <c r="B290" s="386" t="s">
        <v>148</v>
      </c>
      <c r="C290" s="386"/>
      <c r="D290" s="386"/>
      <c r="E290" s="386"/>
      <c r="F290" s="387"/>
    </row>
    <row r="291" spans="1:6" ht="17.25" customHeight="1" x14ac:dyDescent="0.2">
      <c r="A291" s="376" t="s">
        <v>1393</v>
      </c>
      <c r="B291" s="377"/>
      <c r="C291" s="377"/>
      <c r="D291" s="377"/>
      <c r="E291" s="377"/>
      <c r="F291" s="236">
        <v>6205.4</v>
      </c>
    </row>
    <row r="292" spans="1:6" ht="15" customHeight="1" x14ac:dyDescent="0.2">
      <c r="A292" s="376" t="s">
        <v>1394</v>
      </c>
      <c r="B292" s="377"/>
      <c r="C292" s="377"/>
      <c r="D292" s="377"/>
      <c r="E292" s="377"/>
      <c r="F292" s="237">
        <v>6205.4</v>
      </c>
    </row>
    <row r="293" spans="1:6" ht="15" customHeight="1" x14ac:dyDescent="0.2">
      <c r="A293" s="376"/>
      <c r="B293" s="377"/>
      <c r="C293" s="377"/>
      <c r="D293" s="377"/>
      <c r="E293" s="377"/>
      <c r="F293" s="237"/>
    </row>
    <row r="294" spans="1:6" ht="15" customHeight="1" x14ac:dyDescent="0.2">
      <c r="A294" s="376" t="s">
        <v>1395</v>
      </c>
      <c r="B294" s="377"/>
      <c r="C294" s="377"/>
      <c r="D294" s="377"/>
      <c r="E294" s="377"/>
      <c r="F294" s="238">
        <v>0</v>
      </c>
    </row>
    <row r="295" spans="1:6" ht="15" customHeight="1" x14ac:dyDescent="0.2">
      <c r="A295" s="376" t="s">
        <v>1396</v>
      </c>
      <c r="B295" s="377"/>
      <c r="C295" s="377"/>
      <c r="D295" s="377"/>
      <c r="E295" s="377"/>
      <c r="F295" s="238">
        <v>6205.4</v>
      </c>
    </row>
    <row r="296" spans="1:6" ht="15" customHeight="1" x14ac:dyDescent="0.2">
      <c r="A296" s="380" t="s">
        <v>1397</v>
      </c>
      <c r="B296" s="381"/>
      <c r="C296" s="381"/>
      <c r="D296" s="381"/>
      <c r="E296" s="381"/>
      <c r="F296" s="239">
        <v>6205.4</v>
      </c>
    </row>
    <row r="297" spans="1:6" ht="15" customHeight="1" x14ac:dyDescent="0.2">
      <c r="A297" s="191"/>
      <c r="B297" s="163"/>
      <c r="C297" s="163"/>
      <c r="F297" s="235"/>
    </row>
    <row r="298" spans="1:6" ht="27.75" customHeight="1" x14ac:dyDescent="0.2">
      <c r="A298" s="176" t="s">
        <v>1217</v>
      </c>
      <c r="B298" s="341" t="s">
        <v>150</v>
      </c>
      <c r="C298" s="341"/>
      <c r="D298" s="341"/>
      <c r="E298" s="341"/>
      <c r="F298" s="342"/>
    </row>
    <row r="299" spans="1:6" ht="15" customHeight="1" x14ac:dyDescent="0.2">
      <c r="A299" s="376" t="s">
        <v>1398</v>
      </c>
      <c r="B299" s="377"/>
      <c r="C299" s="377"/>
      <c r="D299" s="377"/>
      <c r="E299" s="377"/>
      <c r="F299" s="236">
        <v>1350.7</v>
      </c>
    </row>
    <row r="300" spans="1:6" ht="15" customHeight="1" x14ac:dyDescent="0.2">
      <c r="A300" s="376" t="s">
        <v>1394</v>
      </c>
      <c r="B300" s="377"/>
      <c r="C300" s="377"/>
      <c r="D300" s="377"/>
      <c r="E300" s="377"/>
      <c r="F300" s="237">
        <v>1350.7</v>
      </c>
    </row>
    <row r="301" spans="1:6" ht="15" customHeight="1" x14ac:dyDescent="0.2">
      <c r="A301" s="376"/>
      <c r="B301" s="377"/>
      <c r="C301" s="377"/>
      <c r="D301" s="377"/>
      <c r="E301" s="377"/>
      <c r="F301" s="237"/>
    </row>
    <row r="302" spans="1:6" ht="15" customHeight="1" x14ac:dyDescent="0.2">
      <c r="A302" s="376" t="s">
        <v>1395</v>
      </c>
      <c r="B302" s="377"/>
      <c r="C302" s="377"/>
      <c r="D302" s="377"/>
      <c r="E302" s="377"/>
      <c r="F302" s="238">
        <v>0</v>
      </c>
    </row>
    <row r="303" spans="1:6" ht="15" customHeight="1" x14ac:dyDescent="0.2">
      <c r="A303" s="376" t="s">
        <v>1396</v>
      </c>
      <c r="B303" s="377"/>
      <c r="C303" s="377"/>
      <c r="D303" s="377"/>
      <c r="E303" s="377"/>
      <c r="F303" s="238">
        <v>1350.7</v>
      </c>
    </row>
    <row r="304" spans="1:6" ht="15" customHeight="1" x14ac:dyDescent="0.2">
      <c r="A304" s="380" t="s">
        <v>1397</v>
      </c>
      <c r="B304" s="381"/>
      <c r="C304" s="381"/>
      <c r="D304" s="381"/>
      <c r="E304" s="381"/>
      <c r="F304" s="239">
        <v>1350.7</v>
      </c>
    </row>
    <row r="305" spans="1:6" ht="15" customHeight="1" x14ac:dyDescent="0.2">
      <c r="A305" s="222"/>
      <c r="B305" s="303"/>
      <c r="C305" s="303"/>
      <c r="D305" s="303"/>
      <c r="E305" s="303"/>
      <c r="F305" s="193"/>
    </row>
    <row r="306" spans="1:6" ht="31.5" customHeight="1" x14ac:dyDescent="0.2">
      <c r="A306" s="230" t="s">
        <v>1220</v>
      </c>
      <c r="B306" s="386" t="s">
        <v>915</v>
      </c>
      <c r="C306" s="386"/>
      <c r="D306" s="386"/>
      <c r="E306" s="386"/>
      <c r="F306" s="387"/>
    </row>
    <row r="307" spans="1:6" ht="17.25" customHeight="1" x14ac:dyDescent="0.2">
      <c r="A307" s="376" t="s">
        <v>1399</v>
      </c>
      <c r="B307" s="377"/>
      <c r="C307" s="377"/>
      <c r="D307" s="377"/>
      <c r="E307" s="377"/>
      <c r="F307" s="236">
        <v>1058.5</v>
      </c>
    </row>
    <row r="308" spans="1:6" ht="15" customHeight="1" x14ac:dyDescent="0.2">
      <c r="A308" s="376" t="s">
        <v>1394</v>
      </c>
      <c r="B308" s="377"/>
      <c r="C308" s="377"/>
      <c r="D308" s="377"/>
      <c r="E308" s="377"/>
      <c r="F308" s="237">
        <v>1058.5</v>
      </c>
    </row>
    <row r="309" spans="1:6" ht="15" customHeight="1" x14ac:dyDescent="0.2">
      <c r="A309" s="376"/>
      <c r="B309" s="377"/>
      <c r="C309" s="377"/>
      <c r="D309" s="377"/>
      <c r="E309" s="377"/>
      <c r="F309" s="237"/>
    </row>
    <row r="310" spans="1:6" ht="15" customHeight="1" x14ac:dyDescent="0.2">
      <c r="A310" s="376" t="s">
        <v>1395</v>
      </c>
      <c r="B310" s="377"/>
      <c r="C310" s="377"/>
      <c r="D310" s="377"/>
      <c r="E310" s="377"/>
      <c r="F310" s="238">
        <v>0</v>
      </c>
    </row>
    <row r="311" spans="1:6" ht="15" customHeight="1" x14ac:dyDescent="0.2">
      <c r="A311" s="376" t="s">
        <v>1396</v>
      </c>
      <c r="B311" s="377"/>
      <c r="C311" s="377"/>
      <c r="D311" s="377"/>
      <c r="E311" s="377"/>
      <c r="F311" s="238">
        <v>1058.5</v>
      </c>
    </row>
    <row r="312" spans="1:6" ht="15" customHeight="1" x14ac:dyDescent="0.2">
      <c r="A312" s="380" t="s">
        <v>1397</v>
      </c>
      <c r="B312" s="381"/>
      <c r="C312" s="381"/>
      <c r="D312" s="381"/>
      <c r="E312" s="381"/>
      <c r="F312" s="239">
        <v>1058.5</v>
      </c>
    </row>
    <row r="313" spans="1:6" ht="15" customHeight="1" x14ac:dyDescent="0.2">
      <c r="A313" s="191"/>
      <c r="B313" s="163"/>
      <c r="C313" s="163"/>
      <c r="F313" s="235"/>
    </row>
    <row r="314" spans="1:6" ht="27.75" customHeight="1" x14ac:dyDescent="0.2">
      <c r="A314" s="176" t="s">
        <v>1221</v>
      </c>
      <c r="B314" s="341" t="s">
        <v>916</v>
      </c>
      <c r="C314" s="341"/>
      <c r="D314" s="341"/>
      <c r="E314" s="341"/>
      <c r="F314" s="342"/>
    </row>
    <row r="315" spans="1:6" ht="15" customHeight="1" x14ac:dyDescent="0.2">
      <c r="A315" s="376" t="s">
        <v>1400</v>
      </c>
      <c r="B315" s="377"/>
      <c r="C315" s="377"/>
      <c r="D315" s="377"/>
      <c r="E315" s="377"/>
      <c r="F315" s="236">
        <v>74.099999999999994</v>
      </c>
    </row>
    <row r="316" spans="1:6" ht="15" customHeight="1" x14ac:dyDescent="0.2">
      <c r="A316" s="376" t="s">
        <v>1394</v>
      </c>
      <c r="B316" s="377"/>
      <c r="C316" s="377"/>
      <c r="D316" s="377"/>
      <c r="E316" s="377"/>
      <c r="F316" s="237">
        <v>74.099999999999994</v>
      </c>
    </row>
    <row r="317" spans="1:6" ht="15" customHeight="1" x14ac:dyDescent="0.2">
      <c r="A317" s="376"/>
      <c r="B317" s="377"/>
      <c r="C317" s="377"/>
      <c r="D317" s="377"/>
      <c r="E317" s="377"/>
      <c r="F317" s="237"/>
    </row>
    <row r="318" spans="1:6" ht="15" customHeight="1" x14ac:dyDescent="0.2">
      <c r="A318" s="376" t="s">
        <v>1395</v>
      </c>
      <c r="B318" s="377"/>
      <c r="C318" s="377"/>
      <c r="D318" s="377"/>
      <c r="E318" s="377"/>
      <c r="F318" s="238">
        <v>0</v>
      </c>
    </row>
    <row r="319" spans="1:6" ht="15" customHeight="1" x14ac:dyDescent="0.2">
      <c r="A319" s="376" t="s">
        <v>1396</v>
      </c>
      <c r="B319" s="377"/>
      <c r="C319" s="377"/>
      <c r="D319" s="377"/>
      <c r="E319" s="377"/>
      <c r="F319" s="238">
        <v>74.099999999999994</v>
      </c>
    </row>
    <row r="320" spans="1:6" ht="15" customHeight="1" x14ac:dyDescent="0.2">
      <c r="A320" s="380" t="s">
        <v>1397</v>
      </c>
      <c r="B320" s="381"/>
      <c r="C320" s="381"/>
      <c r="D320" s="381"/>
      <c r="E320" s="381"/>
      <c r="F320" s="239">
        <v>74.099999999999994</v>
      </c>
    </row>
    <row r="321" spans="1:6" ht="15" customHeight="1" x14ac:dyDescent="0.2">
      <c r="A321" s="343"/>
      <c r="B321" s="364"/>
      <c r="C321" s="364"/>
      <c r="D321" s="364"/>
      <c r="E321" s="364"/>
      <c r="F321" s="233"/>
    </row>
    <row r="322" spans="1:6" ht="15" customHeight="1" x14ac:dyDescent="0.2">
      <c r="A322" s="187" t="s">
        <v>1103</v>
      </c>
      <c r="B322" s="351" t="s">
        <v>242</v>
      </c>
      <c r="C322" s="351"/>
      <c r="D322" s="351"/>
      <c r="E322" s="351"/>
      <c r="F322" s="352"/>
    </row>
    <row r="323" spans="1:6" ht="15" hidden="1" customHeight="1" x14ac:dyDescent="0.2">
      <c r="A323" s="188" t="s">
        <v>1104</v>
      </c>
      <c r="B323" s="351" t="s">
        <v>44</v>
      </c>
      <c r="C323" s="351"/>
      <c r="D323" s="351"/>
      <c r="E323" s="351"/>
      <c r="F323" s="352"/>
    </row>
    <row r="324" spans="1:6" ht="15" hidden="1" customHeight="1" x14ac:dyDescent="0.2">
      <c r="A324" s="188" t="s">
        <v>1105</v>
      </c>
      <c r="B324" s="351" t="s">
        <v>46</v>
      </c>
      <c r="C324" s="351"/>
      <c r="D324" s="351"/>
      <c r="E324" s="351"/>
      <c r="F324" s="352"/>
    </row>
    <row r="325" spans="1:6" ht="15" hidden="1" customHeight="1" x14ac:dyDescent="0.2">
      <c r="A325" s="176" t="s">
        <v>1106</v>
      </c>
      <c r="B325" s="341" t="s">
        <v>250</v>
      </c>
      <c r="C325" s="341"/>
      <c r="D325" s="341"/>
      <c r="E325" s="341"/>
      <c r="F325" s="342"/>
    </row>
    <row r="326" spans="1:6" ht="15" hidden="1" customHeight="1" x14ac:dyDescent="0.2">
      <c r="A326" s="435" t="s">
        <v>1279</v>
      </c>
      <c r="B326" s="436"/>
      <c r="C326" s="436"/>
      <c r="D326" s="436"/>
      <c r="E326" s="436"/>
      <c r="F326" s="236">
        <f>2*2*1.5*16</f>
        <v>96</v>
      </c>
    </row>
    <row r="327" spans="1:6" ht="15" hidden="1" customHeight="1" x14ac:dyDescent="0.2">
      <c r="A327" s="384" t="s">
        <v>1280</v>
      </c>
      <c r="B327" s="385"/>
      <c r="C327" s="385"/>
      <c r="D327" s="385"/>
      <c r="E327" s="437"/>
      <c r="F327" s="240">
        <v>96</v>
      </c>
    </row>
    <row r="328" spans="1:6" ht="15" hidden="1" customHeight="1" x14ac:dyDescent="0.2">
      <c r="A328" s="384"/>
      <c r="B328" s="385"/>
      <c r="C328" s="385"/>
      <c r="D328" s="385"/>
      <c r="E328" s="437"/>
      <c r="F328" s="241"/>
    </row>
    <row r="329" spans="1:6" ht="15" hidden="1" customHeight="1" x14ac:dyDescent="0.2">
      <c r="A329" s="435" t="s">
        <v>1281</v>
      </c>
      <c r="B329" s="436"/>
      <c r="C329" s="436"/>
      <c r="D329" s="436"/>
      <c r="E329" s="436"/>
      <c r="F329" s="238">
        <v>0</v>
      </c>
    </row>
    <row r="330" spans="1:6" ht="15" hidden="1" customHeight="1" x14ac:dyDescent="0.2">
      <c r="A330" s="384" t="s">
        <v>1108</v>
      </c>
      <c r="B330" s="385"/>
      <c r="C330" s="385"/>
      <c r="D330" s="385"/>
      <c r="E330" s="437"/>
      <c r="F330" s="241">
        <v>499.24</v>
      </c>
    </row>
    <row r="331" spans="1:6" ht="15" hidden="1" customHeight="1" x14ac:dyDescent="0.2">
      <c r="A331" s="402" t="s">
        <v>1282</v>
      </c>
      <c r="B331" s="403"/>
      <c r="C331" s="403"/>
      <c r="D331" s="403"/>
      <c r="E331" s="438"/>
      <c r="F331" s="242">
        <v>96</v>
      </c>
    </row>
    <row r="332" spans="1:6" ht="15" hidden="1" customHeight="1" x14ac:dyDescent="0.2">
      <c r="A332" s="337"/>
      <c r="B332" s="439"/>
      <c r="C332" s="439"/>
      <c r="D332" s="439"/>
      <c r="E332" s="440"/>
      <c r="F332" s="243"/>
    </row>
    <row r="333" spans="1:6" ht="15" hidden="1" customHeight="1" x14ac:dyDescent="0.2">
      <c r="A333" s="176" t="s">
        <v>1110</v>
      </c>
      <c r="B333" s="341" t="s">
        <v>253</v>
      </c>
      <c r="C333" s="341"/>
      <c r="D333" s="341"/>
      <c r="E333" s="341"/>
      <c r="F333" s="342"/>
    </row>
    <row r="334" spans="1:6" ht="15" hidden="1" customHeight="1" x14ac:dyDescent="0.2">
      <c r="A334" s="244" t="s">
        <v>1283</v>
      </c>
      <c r="B334" s="245" t="s">
        <v>1284</v>
      </c>
      <c r="C334" s="245" t="s">
        <v>1285</v>
      </c>
      <c r="D334" s="245" t="s">
        <v>1286</v>
      </c>
      <c r="E334" s="246" t="s">
        <v>1287</v>
      </c>
      <c r="F334" s="236"/>
    </row>
    <row r="335" spans="1:6" ht="15" hidden="1" customHeight="1" x14ac:dyDescent="0.2">
      <c r="A335" s="247" t="s">
        <v>1288</v>
      </c>
      <c r="B335" s="248">
        <v>48.54</v>
      </c>
      <c r="C335" s="249">
        <v>0.4</v>
      </c>
      <c r="D335" s="249">
        <v>0.8</v>
      </c>
      <c r="E335" s="250">
        <f>B335*C335*D335</f>
        <v>15.532800000000002</v>
      </c>
      <c r="F335" s="238"/>
    </row>
    <row r="336" spans="1:6" ht="24.75" hidden="1" customHeight="1" x14ac:dyDescent="0.2">
      <c r="A336" s="384" t="s">
        <v>1289</v>
      </c>
      <c r="B336" s="385"/>
      <c r="C336" s="385"/>
      <c r="D336" s="385"/>
      <c r="E336" s="437"/>
      <c r="F336" s="241">
        <v>15.53</v>
      </c>
    </row>
    <row r="337" spans="1:6" ht="15" hidden="1" customHeight="1" x14ac:dyDescent="0.2">
      <c r="A337" s="384"/>
      <c r="B337" s="385"/>
      <c r="C337" s="385"/>
      <c r="D337" s="385"/>
      <c r="E337" s="437"/>
      <c r="F337" s="241"/>
    </row>
    <row r="338" spans="1:6" ht="15" hidden="1" customHeight="1" x14ac:dyDescent="0.2">
      <c r="A338" s="443" t="s">
        <v>1290</v>
      </c>
      <c r="B338" s="444"/>
      <c r="C338" s="444"/>
      <c r="D338" s="444"/>
      <c r="E338" s="444"/>
      <c r="F338" s="238">
        <v>0</v>
      </c>
    </row>
    <row r="339" spans="1:6" ht="15" hidden="1" customHeight="1" x14ac:dyDescent="0.2">
      <c r="A339" s="384" t="s">
        <v>1112</v>
      </c>
      <c r="B339" s="385"/>
      <c r="C339" s="385"/>
      <c r="D339" s="385"/>
      <c r="E339" s="437"/>
      <c r="F339" s="241">
        <v>23.29</v>
      </c>
    </row>
    <row r="340" spans="1:6" ht="15" hidden="1" customHeight="1" x14ac:dyDescent="0.2">
      <c r="A340" s="402" t="s">
        <v>1291</v>
      </c>
      <c r="B340" s="403"/>
      <c r="C340" s="403"/>
      <c r="D340" s="403"/>
      <c r="E340" s="438"/>
      <c r="F340" s="251">
        <f>F336</f>
        <v>15.53</v>
      </c>
    </row>
    <row r="341" spans="1:6" ht="15" hidden="1" customHeight="1" x14ac:dyDescent="0.2">
      <c r="A341" s="445"/>
      <c r="B341" s="446"/>
      <c r="C341" s="446"/>
      <c r="D341" s="446"/>
      <c r="E341" s="447"/>
      <c r="F341" s="243"/>
    </row>
    <row r="342" spans="1:6" ht="15" hidden="1" customHeight="1" x14ac:dyDescent="0.2">
      <c r="A342" s="176" t="s">
        <v>1114</v>
      </c>
      <c r="B342" s="341" t="s">
        <v>89</v>
      </c>
      <c r="C342" s="341"/>
      <c r="D342" s="341"/>
      <c r="E342" s="341"/>
      <c r="F342" s="342"/>
    </row>
    <row r="343" spans="1:6" ht="15" hidden="1" customHeight="1" x14ac:dyDescent="0.2">
      <c r="A343" s="441" t="s">
        <v>1292</v>
      </c>
      <c r="B343" s="442"/>
      <c r="C343" s="442"/>
      <c r="D343" s="442"/>
      <c r="E343" s="442"/>
      <c r="F343" s="252">
        <v>96</v>
      </c>
    </row>
    <row r="344" spans="1:6" ht="15" hidden="1" customHeight="1" x14ac:dyDescent="0.2">
      <c r="A344" s="384" t="s">
        <v>1293</v>
      </c>
      <c r="B344" s="385"/>
      <c r="C344" s="385"/>
      <c r="D344" s="385"/>
      <c r="E344" s="385"/>
      <c r="F344" s="238">
        <f>(0.25*1.5*1.5)*16+(0.25/3*(1.5*1.5+0.15*0.3+((1.5*1.5*0.15*0.3)^1/2)))</f>
        <v>9.1954687499999999</v>
      </c>
    </row>
    <row r="345" spans="1:6" ht="15" hidden="1" customHeight="1" x14ac:dyDescent="0.2">
      <c r="A345" s="384" t="s">
        <v>1294</v>
      </c>
      <c r="B345" s="385"/>
      <c r="C345" s="385"/>
      <c r="D345" s="385"/>
      <c r="E345" s="385"/>
      <c r="F345" s="237">
        <f>F343-F344</f>
        <v>86.804531249999997</v>
      </c>
    </row>
    <row r="346" spans="1:6" ht="30.75" hidden="1" customHeight="1" x14ac:dyDescent="0.2">
      <c r="A346" s="384"/>
      <c r="B346" s="385"/>
      <c r="C346" s="385"/>
      <c r="D346" s="385"/>
      <c r="E346" s="385"/>
      <c r="F346" s="239"/>
    </row>
    <row r="347" spans="1:6" ht="15" hidden="1" customHeight="1" x14ac:dyDescent="0.2">
      <c r="A347" s="441" t="s">
        <v>1295</v>
      </c>
      <c r="B347" s="442"/>
      <c r="C347" s="442"/>
      <c r="D347" s="442"/>
      <c r="E347" s="442"/>
      <c r="F347" s="252">
        <v>0</v>
      </c>
    </row>
    <row r="348" spans="1:6" ht="15" hidden="1" customHeight="1" x14ac:dyDescent="0.2">
      <c r="A348" s="384" t="s">
        <v>1116</v>
      </c>
      <c r="B348" s="385"/>
      <c r="C348" s="385"/>
      <c r="D348" s="385"/>
      <c r="E348" s="385"/>
      <c r="F348" s="238">
        <v>288.85000000000002</v>
      </c>
    </row>
    <row r="349" spans="1:6" ht="15" hidden="1" customHeight="1" x14ac:dyDescent="0.2">
      <c r="A349" s="402" t="s">
        <v>1296</v>
      </c>
      <c r="B349" s="403"/>
      <c r="C349" s="403"/>
      <c r="D349" s="403"/>
      <c r="E349" s="403"/>
      <c r="F349" s="239">
        <v>86.8</v>
      </c>
    </row>
    <row r="350" spans="1:6" ht="15" hidden="1" customHeight="1" x14ac:dyDescent="0.2">
      <c r="A350" s="384"/>
      <c r="B350" s="446"/>
      <c r="C350" s="446"/>
      <c r="D350" s="446"/>
      <c r="E350" s="446"/>
      <c r="F350" s="235"/>
    </row>
    <row r="351" spans="1:6" ht="15" hidden="1" customHeight="1" x14ac:dyDescent="0.2">
      <c r="A351" s="188" t="s">
        <v>1118</v>
      </c>
      <c r="B351" s="353" t="s">
        <v>91</v>
      </c>
      <c r="C351" s="353"/>
      <c r="D351" s="353"/>
      <c r="E351" s="353"/>
      <c r="F351" s="354"/>
    </row>
    <row r="352" spans="1:6" ht="15" hidden="1" customHeight="1" x14ac:dyDescent="0.2">
      <c r="A352" s="176" t="s">
        <v>1119</v>
      </c>
      <c r="B352" s="341" t="s">
        <v>258</v>
      </c>
      <c r="C352" s="341"/>
      <c r="D352" s="341"/>
      <c r="E352" s="341"/>
      <c r="F352" s="342"/>
    </row>
    <row r="353" spans="1:6" ht="15" hidden="1" customHeight="1" x14ac:dyDescent="0.2">
      <c r="A353" s="244" t="s">
        <v>1283</v>
      </c>
      <c r="B353" s="245" t="s">
        <v>1284</v>
      </c>
      <c r="C353" s="245" t="s">
        <v>1285</v>
      </c>
      <c r="D353" s="245" t="s">
        <v>1286</v>
      </c>
      <c r="E353" s="246" t="s">
        <v>1287</v>
      </c>
      <c r="F353" s="236"/>
    </row>
    <row r="354" spans="1:6" ht="15" hidden="1" customHeight="1" x14ac:dyDescent="0.2">
      <c r="A354" s="247" t="s">
        <v>1288</v>
      </c>
      <c r="B354" s="248">
        <v>48.54</v>
      </c>
      <c r="C354" s="249">
        <v>0.4</v>
      </c>
      <c r="D354" s="249">
        <v>0.24</v>
      </c>
      <c r="E354" s="250">
        <f>B354*C354*D354</f>
        <v>4.65984</v>
      </c>
      <c r="F354" s="238"/>
    </row>
    <row r="355" spans="1:6" ht="25.5" hidden="1" customHeight="1" x14ac:dyDescent="0.2">
      <c r="A355" s="376" t="s">
        <v>1297</v>
      </c>
      <c r="B355" s="377"/>
      <c r="C355" s="377"/>
      <c r="D355" s="377"/>
      <c r="E355" s="377"/>
      <c r="F355" s="239">
        <v>4.66</v>
      </c>
    </row>
    <row r="356" spans="1:6" ht="15" hidden="1" customHeight="1" x14ac:dyDescent="0.2">
      <c r="A356" s="337"/>
      <c r="B356" s="338"/>
      <c r="C356" s="338"/>
      <c r="D356" s="338"/>
      <c r="E356" s="423"/>
      <c r="F356" s="239"/>
    </row>
    <row r="357" spans="1:6" ht="15" hidden="1" customHeight="1" x14ac:dyDescent="0.2">
      <c r="A357" s="376" t="s">
        <v>1298</v>
      </c>
      <c r="B357" s="377"/>
      <c r="C357" s="377"/>
      <c r="D357" s="377"/>
      <c r="E357" s="426"/>
      <c r="F357" s="252">
        <v>0</v>
      </c>
    </row>
    <row r="358" spans="1:6" ht="15" hidden="1" customHeight="1" x14ac:dyDescent="0.2">
      <c r="A358" s="337" t="s">
        <v>1121</v>
      </c>
      <c r="B358" s="338"/>
      <c r="C358" s="338"/>
      <c r="D358" s="338"/>
      <c r="E358" s="423"/>
      <c r="F358" s="238">
        <v>4.66</v>
      </c>
    </row>
    <row r="359" spans="1:6" ht="15" hidden="1" customHeight="1" x14ac:dyDescent="0.2">
      <c r="A359" s="380" t="s">
        <v>1299</v>
      </c>
      <c r="B359" s="381"/>
      <c r="C359" s="381"/>
      <c r="D359" s="381"/>
      <c r="E359" s="381"/>
      <c r="F359" s="239">
        <v>4.66</v>
      </c>
    </row>
    <row r="360" spans="1:6" ht="15" hidden="1" customHeight="1" x14ac:dyDescent="0.2">
      <c r="A360" s="376"/>
      <c r="B360" s="444"/>
      <c r="C360" s="444"/>
      <c r="D360" s="444"/>
      <c r="E360" s="444"/>
      <c r="F360" s="235"/>
    </row>
    <row r="361" spans="1:6" ht="15" hidden="1" customHeight="1" x14ac:dyDescent="0.2">
      <c r="A361" s="176" t="s">
        <v>1123</v>
      </c>
      <c r="B361" s="341" t="s">
        <v>97</v>
      </c>
      <c r="C361" s="341"/>
      <c r="D361" s="341"/>
      <c r="E361" s="341"/>
      <c r="F361" s="342"/>
    </row>
    <row r="362" spans="1:6" ht="15" hidden="1" customHeight="1" x14ac:dyDescent="0.2">
      <c r="A362" s="244" t="s">
        <v>1283</v>
      </c>
      <c r="B362" s="245" t="s">
        <v>1284</v>
      </c>
      <c r="C362" s="245" t="s">
        <v>1285</v>
      </c>
      <c r="D362" s="245" t="s">
        <v>1300</v>
      </c>
      <c r="E362" s="246" t="s">
        <v>1301</v>
      </c>
      <c r="F362" s="252"/>
    </row>
    <row r="363" spans="1:6" ht="15" hidden="1" customHeight="1" x14ac:dyDescent="0.2">
      <c r="A363" s="247" t="s">
        <v>1288</v>
      </c>
      <c r="B363" s="248">
        <v>4.32</v>
      </c>
      <c r="C363" s="249">
        <v>0.25</v>
      </c>
      <c r="D363" s="249">
        <v>6</v>
      </c>
      <c r="E363" s="250">
        <f>B363*C363*D363</f>
        <v>6.48</v>
      </c>
      <c r="F363" s="239"/>
    </row>
    <row r="364" spans="1:6" ht="28.5" hidden="1" customHeight="1" x14ac:dyDescent="0.2">
      <c r="A364" s="337" t="s">
        <v>1302</v>
      </c>
      <c r="B364" s="338"/>
      <c r="C364" s="338"/>
      <c r="D364" s="338"/>
      <c r="E364" s="338"/>
      <c r="F364" s="252">
        <v>6.48</v>
      </c>
    </row>
    <row r="365" spans="1:6" ht="15" hidden="1" customHeight="1" x14ac:dyDescent="0.2">
      <c r="A365" s="337"/>
      <c r="B365" s="338"/>
      <c r="C365" s="338"/>
      <c r="D365" s="338"/>
      <c r="E365" s="423"/>
      <c r="F365" s="253"/>
    </row>
    <row r="366" spans="1:6" ht="15" hidden="1" customHeight="1" x14ac:dyDescent="0.2">
      <c r="A366" s="443" t="s">
        <v>1303</v>
      </c>
      <c r="B366" s="444"/>
      <c r="C366" s="444"/>
      <c r="D366" s="444"/>
      <c r="E366" s="444"/>
      <c r="F366" s="252">
        <v>0</v>
      </c>
    </row>
    <row r="367" spans="1:6" ht="15" hidden="1" customHeight="1" x14ac:dyDescent="0.2">
      <c r="A367" s="337" t="s">
        <v>1125</v>
      </c>
      <c r="B367" s="338"/>
      <c r="C367" s="338"/>
      <c r="D367" s="338"/>
      <c r="E367" s="338"/>
      <c r="F367" s="238">
        <v>6.48</v>
      </c>
    </row>
    <row r="368" spans="1:6" ht="15" hidden="1" customHeight="1" x14ac:dyDescent="0.2">
      <c r="A368" s="378" t="s">
        <v>1304</v>
      </c>
      <c r="B368" s="379"/>
      <c r="C368" s="379"/>
      <c r="D368" s="379"/>
      <c r="E368" s="379"/>
      <c r="F368" s="239">
        <v>6.48</v>
      </c>
    </row>
    <row r="369" spans="1:6" ht="15" hidden="1" customHeight="1" x14ac:dyDescent="0.2">
      <c r="A369" s="448"/>
      <c r="B369" s="439"/>
      <c r="C369" s="439"/>
      <c r="D369" s="439"/>
      <c r="E369" s="439"/>
      <c r="F369" s="254"/>
    </row>
    <row r="370" spans="1:6" ht="15" hidden="1" customHeight="1" x14ac:dyDescent="0.2">
      <c r="A370" s="176" t="s">
        <v>1127</v>
      </c>
      <c r="B370" s="341" t="s">
        <v>100</v>
      </c>
      <c r="C370" s="341"/>
      <c r="D370" s="341"/>
      <c r="E370" s="341"/>
      <c r="F370" s="342"/>
    </row>
    <row r="371" spans="1:6" ht="15" hidden="1" customHeight="1" x14ac:dyDescent="0.2">
      <c r="A371" s="244" t="s">
        <v>1283</v>
      </c>
      <c r="B371" s="245" t="s">
        <v>1284</v>
      </c>
      <c r="C371" s="245" t="s">
        <v>1285</v>
      </c>
      <c r="D371" s="245" t="s">
        <v>1286</v>
      </c>
      <c r="E371" s="246" t="s">
        <v>1287</v>
      </c>
      <c r="F371" s="236">
        <v>0.78</v>
      </c>
    </row>
    <row r="372" spans="1:6" ht="15" hidden="1" customHeight="1" x14ac:dyDescent="0.2">
      <c r="A372" s="247" t="s">
        <v>1288</v>
      </c>
      <c r="B372" s="248">
        <v>48.54</v>
      </c>
      <c r="C372" s="249">
        <v>0.4</v>
      </c>
      <c r="D372" s="249">
        <v>0.04</v>
      </c>
      <c r="E372" s="250">
        <f>B372*C372*D372</f>
        <v>0.77664</v>
      </c>
      <c r="F372" s="241">
        <v>0.78</v>
      </c>
    </row>
    <row r="373" spans="1:6" ht="33" hidden="1" customHeight="1" x14ac:dyDescent="0.2">
      <c r="A373" s="384" t="s">
        <v>1211</v>
      </c>
      <c r="B373" s="385"/>
      <c r="C373" s="385"/>
      <c r="D373" s="385"/>
      <c r="E373" s="437"/>
      <c r="F373" s="241">
        <v>0.78</v>
      </c>
    </row>
    <row r="374" spans="1:6" ht="15" hidden="1" customHeight="1" x14ac:dyDescent="0.2">
      <c r="A374" s="384"/>
      <c r="B374" s="385"/>
      <c r="C374" s="385"/>
      <c r="D374" s="385"/>
      <c r="E374" s="385"/>
      <c r="F374" s="241"/>
    </row>
    <row r="375" spans="1:6" ht="15" hidden="1" customHeight="1" x14ac:dyDescent="0.2">
      <c r="A375" s="443" t="s">
        <v>1305</v>
      </c>
      <c r="B375" s="444"/>
      <c r="C375" s="444"/>
      <c r="D375" s="444"/>
      <c r="E375" s="444"/>
      <c r="F375" s="252">
        <v>0</v>
      </c>
    </row>
    <row r="376" spans="1:6" ht="15" hidden="1" customHeight="1" x14ac:dyDescent="0.2">
      <c r="A376" s="384" t="s">
        <v>1129</v>
      </c>
      <c r="B376" s="385"/>
      <c r="C376" s="385"/>
      <c r="D376" s="385"/>
      <c r="E376" s="437"/>
      <c r="F376" s="241">
        <v>0.78</v>
      </c>
    </row>
    <row r="377" spans="1:6" ht="15" hidden="1" customHeight="1" x14ac:dyDescent="0.2">
      <c r="A377" s="402" t="s">
        <v>1306</v>
      </c>
      <c r="B377" s="403"/>
      <c r="C377" s="403"/>
      <c r="D377" s="403"/>
      <c r="E377" s="438"/>
      <c r="F377" s="251">
        <v>0.78</v>
      </c>
    </row>
    <row r="378" spans="1:6" ht="15" hidden="1" customHeight="1" x14ac:dyDescent="0.2">
      <c r="A378" s="445"/>
      <c r="B378" s="446"/>
      <c r="C378" s="446"/>
      <c r="D378" s="446"/>
      <c r="E378" s="447"/>
      <c r="F378" s="243"/>
    </row>
    <row r="379" spans="1:6" ht="15" hidden="1" customHeight="1" x14ac:dyDescent="0.2">
      <c r="A379" s="176" t="s">
        <v>1131</v>
      </c>
      <c r="B379" s="341" t="s">
        <v>106</v>
      </c>
      <c r="C379" s="341"/>
      <c r="D379" s="341"/>
      <c r="E379" s="341"/>
      <c r="F379" s="342"/>
    </row>
    <row r="380" spans="1:6" ht="15" hidden="1" customHeight="1" x14ac:dyDescent="0.2">
      <c r="A380" s="376" t="s">
        <v>1307</v>
      </c>
      <c r="B380" s="377"/>
      <c r="C380" s="377"/>
      <c r="D380" s="377"/>
      <c r="E380" s="377"/>
      <c r="F380" s="252">
        <v>4.8</v>
      </c>
    </row>
    <row r="381" spans="1:6" ht="24.75" hidden="1" customHeight="1" x14ac:dyDescent="0.2">
      <c r="A381" s="337" t="s">
        <v>1308</v>
      </c>
      <c r="B381" s="338"/>
      <c r="C381" s="338"/>
      <c r="D381" s="338"/>
      <c r="E381" s="338"/>
      <c r="F381" s="239">
        <v>4.8</v>
      </c>
    </row>
    <row r="382" spans="1:6" ht="15" hidden="1" customHeight="1" x14ac:dyDescent="0.2">
      <c r="A382" s="339"/>
      <c r="B382" s="340"/>
      <c r="C382" s="340"/>
      <c r="D382" s="340"/>
      <c r="E382" s="255"/>
      <c r="F382" s="239"/>
    </row>
    <row r="383" spans="1:6" ht="15" hidden="1" customHeight="1" x14ac:dyDescent="0.2">
      <c r="A383" s="376" t="s">
        <v>1309</v>
      </c>
      <c r="B383" s="377"/>
      <c r="C383" s="377"/>
      <c r="D383" s="377"/>
      <c r="E383" s="377"/>
      <c r="F383" s="252">
        <v>0</v>
      </c>
    </row>
    <row r="384" spans="1:6" ht="15" hidden="1" customHeight="1" x14ac:dyDescent="0.2">
      <c r="A384" s="337" t="s">
        <v>1133</v>
      </c>
      <c r="B384" s="338"/>
      <c r="C384" s="338"/>
      <c r="D384" s="338"/>
      <c r="E384" s="338"/>
      <c r="F384" s="238">
        <v>4.8</v>
      </c>
    </row>
    <row r="385" spans="1:6" ht="15" hidden="1" customHeight="1" x14ac:dyDescent="0.2">
      <c r="A385" s="378" t="s">
        <v>1310</v>
      </c>
      <c r="B385" s="379"/>
      <c r="C385" s="379"/>
      <c r="D385" s="379"/>
      <c r="E385" s="379"/>
      <c r="F385" s="239">
        <v>4.8</v>
      </c>
    </row>
    <row r="386" spans="1:6" ht="15" hidden="1" customHeight="1" x14ac:dyDescent="0.2">
      <c r="A386" s="339"/>
      <c r="B386" s="449"/>
      <c r="C386" s="449"/>
      <c r="D386" s="449"/>
      <c r="E386" s="256"/>
      <c r="F386" s="235"/>
    </row>
    <row r="387" spans="1:6" ht="15" hidden="1" customHeight="1" x14ac:dyDescent="0.2">
      <c r="A387" s="176" t="s">
        <v>1135</v>
      </c>
      <c r="B387" s="341" t="s">
        <v>114</v>
      </c>
      <c r="C387" s="341"/>
      <c r="D387" s="341"/>
      <c r="E387" s="341"/>
      <c r="F387" s="342"/>
    </row>
    <row r="388" spans="1:6" ht="15" hidden="1" customHeight="1" x14ac:dyDescent="0.2">
      <c r="A388" s="435" t="s">
        <v>1311</v>
      </c>
      <c r="B388" s="436"/>
      <c r="C388" s="436"/>
      <c r="D388" s="436"/>
      <c r="E388" s="436"/>
      <c r="F388" s="236">
        <v>15.8</v>
      </c>
    </row>
    <row r="389" spans="1:6" ht="15" hidden="1" customHeight="1" x14ac:dyDescent="0.2">
      <c r="A389" s="384" t="s">
        <v>1312</v>
      </c>
      <c r="B389" s="385"/>
      <c r="C389" s="385"/>
      <c r="D389" s="385"/>
      <c r="E389" s="437"/>
      <c r="F389" s="237">
        <v>15.8</v>
      </c>
    </row>
    <row r="390" spans="1:6" ht="27" hidden="1" customHeight="1" x14ac:dyDescent="0.2">
      <c r="A390" s="384"/>
      <c r="B390" s="385"/>
      <c r="C390" s="385"/>
      <c r="D390" s="385"/>
      <c r="E390" s="385"/>
      <c r="F390" s="239"/>
    </row>
    <row r="391" spans="1:6" ht="15" hidden="1" customHeight="1" x14ac:dyDescent="0.2">
      <c r="A391" s="443" t="s">
        <v>1313</v>
      </c>
      <c r="B391" s="444"/>
      <c r="C391" s="444"/>
      <c r="D391" s="444"/>
      <c r="E391" s="444"/>
      <c r="F391" s="252">
        <v>0</v>
      </c>
    </row>
    <row r="392" spans="1:6" ht="15" hidden="1" customHeight="1" x14ac:dyDescent="0.2">
      <c r="A392" s="384" t="s">
        <v>1137</v>
      </c>
      <c r="B392" s="385"/>
      <c r="C392" s="385"/>
      <c r="D392" s="385"/>
      <c r="E392" s="437"/>
      <c r="F392" s="238">
        <v>15.8</v>
      </c>
    </row>
    <row r="393" spans="1:6" ht="15" hidden="1" customHeight="1" x14ac:dyDescent="0.2">
      <c r="A393" s="402" t="s">
        <v>1314</v>
      </c>
      <c r="B393" s="403"/>
      <c r="C393" s="403"/>
      <c r="D393" s="403"/>
      <c r="E393" s="438"/>
      <c r="F393" s="239">
        <v>15.8</v>
      </c>
    </row>
    <row r="394" spans="1:6" ht="15" customHeight="1" x14ac:dyDescent="0.2">
      <c r="A394" s="445"/>
      <c r="B394" s="446"/>
      <c r="C394" s="446"/>
      <c r="D394" s="446"/>
      <c r="E394" s="447"/>
      <c r="F394" s="254"/>
    </row>
    <row r="395" spans="1:6" ht="15" customHeight="1" x14ac:dyDescent="0.2">
      <c r="A395" s="188" t="s">
        <v>1139</v>
      </c>
      <c r="B395" s="353" t="s">
        <v>116</v>
      </c>
      <c r="C395" s="353"/>
      <c r="D395" s="353"/>
      <c r="E395" s="353"/>
      <c r="F395" s="354"/>
    </row>
    <row r="396" spans="1:6" ht="15" hidden="1" customHeight="1" x14ac:dyDescent="0.2">
      <c r="A396" s="257" t="s">
        <v>1140</v>
      </c>
      <c r="B396" s="382" t="s">
        <v>118</v>
      </c>
      <c r="C396" s="382"/>
      <c r="D396" s="382"/>
      <c r="E396" s="382"/>
      <c r="F396" s="383"/>
    </row>
    <row r="397" spans="1:6" ht="15" hidden="1" customHeight="1" x14ac:dyDescent="0.2">
      <c r="A397" s="384" t="s">
        <v>1315</v>
      </c>
      <c r="B397" s="385"/>
      <c r="C397" s="385"/>
      <c r="D397" s="385"/>
      <c r="E397" s="385"/>
      <c r="F397" s="238">
        <v>0.56999999999999995</v>
      </c>
    </row>
    <row r="398" spans="1:6" ht="27" hidden="1" customHeight="1" x14ac:dyDescent="0.2">
      <c r="A398" s="450" t="s">
        <v>1316</v>
      </c>
      <c r="B398" s="451"/>
      <c r="C398" s="451"/>
      <c r="D398" s="451"/>
      <c r="E398" s="451"/>
      <c r="F398" s="237">
        <v>0.56999999999999995</v>
      </c>
    </row>
    <row r="399" spans="1:6" ht="15" hidden="1" customHeight="1" x14ac:dyDescent="0.2">
      <c r="A399" s="452"/>
      <c r="B399" s="453"/>
      <c r="C399" s="453"/>
      <c r="D399" s="453"/>
      <c r="E399" s="454"/>
      <c r="F399" s="253"/>
    </row>
    <row r="400" spans="1:6" ht="15" hidden="1" customHeight="1" x14ac:dyDescent="0.2">
      <c r="A400" s="384" t="s">
        <v>1317</v>
      </c>
      <c r="B400" s="385"/>
      <c r="C400" s="385"/>
      <c r="D400" s="385"/>
      <c r="E400" s="385"/>
      <c r="F400" s="238">
        <v>0</v>
      </c>
    </row>
    <row r="401" spans="1:6" ht="15" hidden="1" customHeight="1" x14ac:dyDescent="0.2">
      <c r="A401" s="384" t="s">
        <v>1318</v>
      </c>
      <c r="B401" s="385"/>
      <c r="C401" s="385"/>
      <c r="D401" s="385"/>
      <c r="E401" s="385"/>
      <c r="F401" s="238">
        <v>0.56999999999999995</v>
      </c>
    </row>
    <row r="402" spans="1:6" ht="15" hidden="1" customHeight="1" x14ac:dyDescent="0.2">
      <c r="A402" s="455" t="s">
        <v>1319</v>
      </c>
      <c r="B402" s="456"/>
      <c r="C402" s="456"/>
      <c r="D402" s="456"/>
      <c r="E402" s="456"/>
      <c r="F402" s="239">
        <v>0.56999999999999995</v>
      </c>
    </row>
    <row r="403" spans="1:6" ht="15" customHeight="1" x14ac:dyDescent="0.2">
      <c r="A403" s="194"/>
      <c r="B403" s="165"/>
      <c r="C403" s="165"/>
      <c r="D403" s="165"/>
      <c r="E403" s="258"/>
      <c r="F403" s="235"/>
    </row>
    <row r="404" spans="1:6" ht="15" hidden="1" customHeight="1" x14ac:dyDescent="0.2">
      <c r="A404" s="257" t="s">
        <v>1144</v>
      </c>
      <c r="B404" s="382" t="s">
        <v>120</v>
      </c>
      <c r="C404" s="382"/>
      <c r="D404" s="382"/>
      <c r="E404" s="382"/>
      <c r="F404" s="383"/>
    </row>
    <row r="405" spans="1:6" ht="15" hidden="1" customHeight="1" x14ac:dyDescent="0.2">
      <c r="A405" s="384" t="s">
        <v>1320</v>
      </c>
      <c r="B405" s="385"/>
      <c r="C405" s="385"/>
      <c r="D405" s="385"/>
      <c r="E405" s="385"/>
      <c r="F405" s="238">
        <f>6.9*14.45*0.0686</f>
        <v>6.8397629999999996</v>
      </c>
    </row>
    <row r="406" spans="1:6" ht="30" hidden="1" customHeight="1" x14ac:dyDescent="0.2">
      <c r="A406" s="450" t="s">
        <v>1146</v>
      </c>
      <c r="B406" s="451"/>
      <c r="C406" s="451"/>
      <c r="D406" s="451"/>
      <c r="E406" s="451"/>
      <c r="F406" s="237">
        <f>F405</f>
        <v>6.8397629999999996</v>
      </c>
    </row>
    <row r="407" spans="1:6" ht="15" hidden="1" customHeight="1" x14ac:dyDescent="0.2">
      <c r="A407" s="452"/>
      <c r="B407" s="453"/>
      <c r="C407" s="453"/>
      <c r="D407" s="453"/>
      <c r="E407" s="454"/>
      <c r="F407" s="253"/>
    </row>
    <row r="408" spans="1:6" ht="15" hidden="1" customHeight="1" x14ac:dyDescent="0.2">
      <c r="A408" s="384" t="s">
        <v>1321</v>
      </c>
      <c r="B408" s="385"/>
      <c r="C408" s="385"/>
      <c r="D408" s="385"/>
      <c r="E408" s="385"/>
      <c r="F408" s="238">
        <v>0</v>
      </c>
    </row>
    <row r="409" spans="1:6" ht="15" hidden="1" customHeight="1" x14ac:dyDescent="0.2">
      <c r="A409" s="384" t="s">
        <v>1146</v>
      </c>
      <c r="B409" s="385"/>
      <c r="C409" s="385"/>
      <c r="D409" s="385"/>
      <c r="E409" s="385"/>
      <c r="F409" s="238">
        <v>6.84</v>
      </c>
    </row>
    <row r="410" spans="1:6" ht="15" hidden="1" customHeight="1" x14ac:dyDescent="0.2">
      <c r="A410" s="455" t="s">
        <v>1322</v>
      </c>
      <c r="B410" s="456"/>
      <c r="C410" s="456"/>
      <c r="D410" s="456"/>
      <c r="E410" s="456"/>
      <c r="F410" s="239">
        <f>F406</f>
        <v>6.8397629999999996</v>
      </c>
    </row>
    <row r="411" spans="1:6" ht="15" customHeight="1" x14ac:dyDescent="0.2">
      <c r="A411" s="194"/>
      <c r="B411" s="165"/>
      <c r="C411" s="165"/>
      <c r="D411" s="165"/>
      <c r="E411" s="258"/>
      <c r="F411" s="235"/>
    </row>
    <row r="412" spans="1:6" ht="24.75" customHeight="1" x14ac:dyDescent="0.2">
      <c r="A412" s="257" t="s">
        <v>964</v>
      </c>
      <c r="B412" s="382" t="s">
        <v>270</v>
      </c>
      <c r="C412" s="382"/>
      <c r="D412" s="382"/>
      <c r="E412" s="382"/>
      <c r="F412" s="383"/>
    </row>
    <row r="413" spans="1:6" ht="15" customHeight="1" x14ac:dyDescent="0.2">
      <c r="A413" s="384" t="s">
        <v>1401</v>
      </c>
      <c r="B413" s="385"/>
      <c r="C413" s="385"/>
      <c r="D413" s="385"/>
      <c r="E413" s="385"/>
      <c r="F413" s="238">
        <f>6.9*14.45*0.0686</f>
        <v>6.8397629999999996</v>
      </c>
    </row>
    <row r="414" spans="1:6" ht="15" customHeight="1" x14ac:dyDescent="0.2">
      <c r="A414" s="450" t="s">
        <v>1402</v>
      </c>
      <c r="B414" s="451"/>
      <c r="C414" s="451"/>
      <c r="D414" s="451"/>
      <c r="E414" s="451"/>
      <c r="F414" s="237">
        <v>10.84</v>
      </c>
    </row>
    <row r="415" spans="1:6" ht="15" customHeight="1" x14ac:dyDescent="0.2">
      <c r="A415" s="452"/>
      <c r="B415" s="453"/>
      <c r="C415" s="453"/>
      <c r="D415" s="453"/>
      <c r="E415" s="454"/>
      <c r="F415" s="253"/>
    </row>
    <row r="416" spans="1:6" ht="15" customHeight="1" x14ac:dyDescent="0.2">
      <c r="A416" s="384" t="s">
        <v>1403</v>
      </c>
      <c r="B416" s="385"/>
      <c r="C416" s="385"/>
      <c r="D416" s="385"/>
      <c r="E416" s="385"/>
      <c r="F416" s="238">
        <v>0</v>
      </c>
    </row>
    <row r="417" spans="1:6" ht="15" customHeight="1" x14ac:dyDescent="0.2">
      <c r="A417" s="384" t="s">
        <v>1404</v>
      </c>
      <c r="B417" s="385"/>
      <c r="C417" s="385"/>
      <c r="D417" s="385"/>
      <c r="E417" s="385"/>
      <c r="F417" s="238">
        <v>10.84</v>
      </c>
    </row>
    <row r="418" spans="1:6" ht="15" customHeight="1" x14ac:dyDescent="0.2">
      <c r="A418" s="455" t="s">
        <v>1405</v>
      </c>
      <c r="B418" s="456"/>
      <c r="C418" s="456"/>
      <c r="D418" s="456"/>
      <c r="E418" s="456"/>
      <c r="F418" s="239">
        <v>6.84</v>
      </c>
    </row>
    <row r="419" spans="1:6" ht="15" customHeight="1" x14ac:dyDescent="0.2">
      <c r="A419" s="457"/>
      <c r="B419" s="458"/>
      <c r="C419" s="458"/>
      <c r="D419" s="458"/>
      <c r="E419" s="459"/>
      <c r="F419" s="254"/>
    </row>
    <row r="420" spans="1:6" ht="15" hidden="1" customHeight="1" x14ac:dyDescent="0.2">
      <c r="A420" s="176" t="s">
        <v>1148</v>
      </c>
      <c r="B420" s="341" t="s">
        <v>123</v>
      </c>
      <c r="C420" s="341"/>
      <c r="D420" s="341"/>
      <c r="E420" s="341"/>
      <c r="F420" s="342"/>
    </row>
    <row r="421" spans="1:6" ht="15" hidden="1" customHeight="1" x14ac:dyDescent="0.2">
      <c r="A421" s="372" t="s">
        <v>1323</v>
      </c>
      <c r="B421" s="373"/>
      <c r="C421" s="373"/>
      <c r="D421" s="373"/>
      <c r="E421" s="412"/>
      <c r="F421" s="236">
        <v>11.21</v>
      </c>
    </row>
    <row r="422" spans="1:6" ht="23.25" hidden="1" customHeight="1" x14ac:dyDescent="0.2">
      <c r="A422" s="376" t="s">
        <v>1324</v>
      </c>
      <c r="B422" s="377"/>
      <c r="C422" s="377"/>
      <c r="D422" s="377"/>
      <c r="E422" s="377"/>
      <c r="F422" s="237">
        <v>11.21</v>
      </c>
    </row>
    <row r="423" spans="1:6" ht="15" hidden="1" customHeight="1" x14ac:dyDescent="0.2">
      <c r="A423" s="384"/>
      <c r="B423" s="385"/>
      <c r="C423" s="385"/>
      <c r="D423" s="385"/>
      <c r="E423" s="385"/>
      <c r="F423" s="239"/>
    </row>
    <row r="424" spans="1:6" hidden="1" x14ac:dyDescent="0.2">
      <c r="A424" s="376" t="s">
        <v>1325</v>
      </c>
      <c r="B424" s="377"/>
      <c r="C424" s="377"/>
      <c r="D424" s="377"/>
      <c r="E424" s="426"/>
      <c r="F424" s="252">
        <v>0</v>
      </c>
    </row>
    <row r="425" spans="1:6" hidden="1" x14ac:dyDescent="0.2">
      <c r="A425" s="337" t="s">
        <v>1326</v>
      </c>
      <c r="B425" s="338"/>
      <c r="C425" s="338"/>
      <c r="D425" s="338"/>
      <c r="E425" s="423"/>
      <c r="F425" s="238">
        <v>11.21</v>
      </c>
    </row>
    <row r="426" spans="1:6" hidden="1" x14ac:dyDescent="0.2">
      <c r="A426" s="380" t="s">
        <v>1327</v>
      </c>
      <c r="B426" s="381"/>
      <c r="C426" s="381"/>
      <c r="D426" s="381"/>
      <c r="E426" s="381"/>
      <c r="F426" s="239">
        <v>11.21</v>
      </c>
    </row>
    <row r="427" spans="1:6" hidden="1" x14ac:dyDescent="0.2">
      <c r="A427" s="376"/>
      <c r="B427" s="444"/>
      <c r="C427" s="444"/>
      <c r="D427" s="444"/>
      <c r="E427" s="444"/>
      <c r="F427" s="235"/>
    </row>
    <row r="428" spans="1:6" hidden="1" x14ac:dyDescent="0.2">
      <c r="A428" s="176" t="s">
        <v>1149</v>
      </c>
      <c r="B428" s="341" t="s">
        <v>126</v>
      </c>
      <c r="C428" s="341"/>
      <c r="D428" s="341"/>
      <c r="E428" s="341"/>
      <c r="F428" s="342"/>
    </row>
    <row r="429" spans="1:6" ht="15" hidden="1" customHeight="1" x14ac:dyDescent="0.2">
      <c r="A429" s="372" t="s">
        <v>1328</v>
      </c>
      <c r="B429" s="373"/>
      <c r="C429" s="373"/>
      <c r="D429" s="373"/>
      <c r="E429" s="373"/>
      <c r="F429" s="236">
        <v>11.21</v>
      </c>
    </row>
    <row r="430" spans="1:6" ht="29.25" hidden="1" customHeight="1" x14ac:dyDescent="0.2">
      <c r="A430" s="337" t="s">
        <v>1329</v>
      </c>
      <c r="B430" s="338"/>
      <c r="C430" s="338"/>
      <c r="D430" s="338"/>
      <c r="E430" s="338"/>
      <c r="F430" s="237">
        <v>11.21</v>
      </c>
    </row>
    <row r="431" spans="1:6" ht="15" hidden="1" customHeight="1" x14ac:dyDescent="0.2">
      <c r="A431" s="448"/>
      <c r="B431" s="439"/>
      <c r="C431" s="439"/>
      <c r="D431" s="439"/>
      <c r="E431" s="439"/>
      <c r="F431" s="235"/>
    </row>
    <row r="432" spans="1:6" hidden="1" x14ac:dyDescent="0.2">
      <c r="A432" s="337" t="s">
        <v>1330</v>
      </c>
      <c r="B432" s="338"/>
      <c r="C432" s="338"/>
      <c r="D432" s="338"/>
      <c r="E432" s="338"/>
      <c r="F432" s="238">
        <v>0</v>
      </c>
    </row>
    <row r="433" spans="1:6" hidden="1" x14ac:dyDescent="0.2">
      <c r="A433" s="337" t="s">
        <v>1331</v>
      </c>
      <c r="B433" s="338"/>
      <c r="C433" s="338"/>
      <c r="D433" s="338"/>
      <c r="E433" s="338"/>
      <c r="F433" s="238">
        <v>11.21</v>
      </c>
    </row>
    <row r="434" spans="1:6" hidden="1" x14ac:dyDescent="0.2">
      <c r="A434" s="378" t="s">
        <v>1332</v>
      </c>
      <c r="B434" s="379"/>
      <c r="C434" s="379"/>
      <c r="D434" s="379"/>
      <c r="E434" s="379"/>
      <c r="F434" s="239">
        <v>11.21</v>
      </c>
    </row>
    <row r="435" spans="1:6" hidden="1" x14ac:dyDescent="0.2">
      <c r="A435" s="337"/>
      <c r="B435" s="439"/>
      <c r="C435" s="439"/>
      <c r="D435" s="439"/>
      <c r="E435" s="439"/>
      <c r="F435" s="235"/>
    </row>
    <row r="436" spans="1:6" hidden="1" x14ac:dyDescent="0.2">
      <c r="A436" s="176" t="s">
        <v>1153</v>
      </c>
      <c r="B436" s="341" t="s">
        <v>135</v>
      </c>
      <c r="C436" s="341"/>
      <c r="D436" s="341"/>
      <c r="E436" s="341"/>
      <c r="F436" s="342"/>
    </row>
    <row r="437" spans="1:6" ht="15" hidden="1" customHeight="1" x14ac:dyDescent="0.2">
      <c r="A437" s="372" t="s">
        <v>1307</v>
      </c>
      <c r="B437" s="373"/>
      <c r="C437" s="373"/>
      <c r="D437" s="373"/>
      <c r="E437" s="373"/>
      <c r="F437" s="236">
        <v>57.45</v>
      </c>
    </row>
    <row r="438" spans="1:6" ht="31.5" hidden="1" customHeight="1" x14ac:dyDescent="0.2">
      <c r="A438" s="337" t="s">
        <v>1333</v>
      </c>
      <c r="B438" s="338"/>
      <c r="C438" s="338"/>
      <c r="D438" s="338"/>
      <c r="E438" s="338"/>
      <c r="F438" s="239">
        <v>57.45</v>
      </c>
    </row>
    <row r="439" spans="1:6" ht="31.5" hidden="1" customHeight="1" x14ac:dyDescent="0.2">
      <c r="A439" s="337"/>
      <c r="B439" s="338"/>
      <c r="C439" s="338"/>
      <c r="D439" s="338"/>
      <c r="E439" s="338"/>
      <c r="F439" s="239"/>
    </row>
    <row r="440" spans="1:6" ht="15" hidden="1" customHeight="1" x14ac:dyDescent="0.2">
      <c r="A440" s="376" t="s">
        <v>1309</v>
      </c>
      <c r="B440" s="377"/>
      <c r="C440" s="377"/>
      <c r="D440" s="377"/>
      <c r="E440" s="377"/>
      <c r="F440" s="238">
        <v>0</v>
      </c>
    </row>
    <row r="441" spans="1:6" ht="15" hidden="1" customHeight="1" x14ac:dyDescent="0.2">
      <c r="A441" s="376" t="s">
        <v>1133</v>
      </c>
      <c r="B441" s="377"/>
      <c r="C441" s="377"/>
      <c r="D441" s="377"/>
      <c r="E441" s="377"/>
      <c r="F441" s="238">
        <v>133.1</v>
      </c>
    </row>
    <row r="442" spans="1:6" ht="15" hidden="1" customHeight="1" x14ac:dyDescent="0.2">
      <c r="A442" s="378" t="s">
        <v>1310</v>
      </c>
      <c r="B442" s="379"/>
      <c r="C442" s="379"/>
      <c r="D442" s="379"/>
      <c r="E442" s="379"/>
      <c r="F442" s="239">
        <v>57.45</v>
      </c>
    </row>
    <row r="443" spans="1:6" ht="15" hidden="1" customHeight="1" x14ac:dyDescent="0.2">
      <c r="A443" s="185"/>
      <c r="B443" s="162"/>
      <c r="C443" s="162"/>
      <c r="D443" s="162"/>
      <c r="E443" s="314"/>
      <c r="F443" s="254"/>
    </row>
    <row r="444" spans="1:6" ht="15" hidden="1" customHeight="1" x14ac:dyDescent="0.2">
      <c r="A444" s="188" t="s">
        <v>1154</v>
      </c>
      <c r="B444" s="353" t="s">
        <v>283</v>
      </c>
      <c r="C444" s="353"/>
      <c r="D444" s="353"/>
      <c r="E444" s="353"/>
      <c r="F444" s="354"/>
    </row>
    <row r="445" spans="1:6" ht="15" hidden="1" customHeight="1" x14ac:dyDescent="0.2">
      <c r="A445" s="176" t="s">
        <v>1155</v>
      </c>
      <c r="B445" s="341" t="s">
        <v>163</v>
      </c>
      <c r="C445" s="341"/>
      <c r="D445" s="341"/>
      <c r="E445" s="341"/>
      <c r="F445" s="342"/>
    </row>
    <row r="446" spans="1:6" ht="15" hidden="1" customHeight="1" x14ac:dyDescent="0.2">
      <c r="A446" s="259" t="s">
        <v>1283</v>
      </c>
      <c r="B446" s="260" t="s">
        <v>1284</v>
      </c>
      <c r="C446" s="261" t="s">
        <v>1286</v>
      </c>
      <c r="D446" s="261" t="s">
        <v>1334</v>
      </c>
      <c r="E446" s="262" t="s">
        <v>1301</v>
      </c>
      <c r="F446" s="252"/>
    </row>
    <row r="447" spans="1:6" ht="15" hidden="1" customHeight="1" x14ac:dyDescent="0.2">
      <c r="A447" s="263" t="s">
        <v>1288</v>
      </c>
      <c r="B447" s="161"/>
      <c r="C447" s="160"/>
      <c r="D447" s="160"/>
      <c r="E447" s="264"/>
      <c r="F447" s="238"/>
    </row>
    <row r="448" spans="1:6" ht="15" hidden="1" customHeight="1" x14ac:dyDescent="0.2">
      <c r="A448" s="265" t="s">
        <v>1335</v>
      </c>
      <c r="B448" s="266">
        <v>3.85</v>
      </c>
      <c r="C448" s="249">
        <v>2.8</v>
      </c>
      <c r="D448" s="249">
        <f>(2*1)-1.5</f>
        <v>0.5</v>
      </c>
      <c r="E448" s="267">
        <f>((B448*C448)-D448)*2</f>
        <v>20.56</v>
      </c>
      <c r="F448" s="239"/>
    </row>
    <row r="449" spans="1:6" ht="15" hidden="1" customHeight="1" x14ac:dyDescent="0.2">
      <c r="A449" s="265" t="s">
        <v>1336</v>
      </c>
      <c r="B449" s="266">
        <v>6.13</v>
      </c>
      <c r="C449" s="249">
        <v>2.8</v>
      </c>
      <c r="D449" s="249">
        <v>0</v>
      </c>
      <c r="E449" s="267">
        <f>((B449*C449)-D449)</f>
        <v>17.163999999999998</v>
      </c>
      <c r="F449" s="239"/>
    </row>
    <row r="450" spans="1:6" ht="15" hidden="1" customHeight="1" x14ac:dyDescent="0.2">
      <c r="A450" s="265" t="s">
        <v>1337</v>
      </c>
      <c r="B450" s="266">
        <v>3.85</v>
      </c>
      <c r="C450" s="249">
        <v>2.8</v>
      </c>
      <c r="D450" s="249">
        <v>0</v>
      </c>
      <c r="E450" s="267">
        <f>((B450*C450)-D450)</f>
        <v>10.78</v>
      </c>
      <c r="F450" s="239"/>
    </row>
    <row r="451" spans="1:6" ht="15" hidden="1" customHeight="1" x14ac:dyDescent="0.2">
      <c r="A451" s="265" t="s">
        <v>1338</v>
      </c>
      <c r="B451" s="266">
        <v>1.84</v>
      </c>
      <c r="C451" s="249">
        <v>2.8</v>
      </c>
      <c r="D451" s="249">
        <v>0</v>
      </c>
      <c r="E451" s="267">
        <f>((B451*C451)-D451)*2</f>
        <v>10.304</v>
      </c>
      <c r="F451" s="239"/>
    </row>
    <row r="452" spans="1:6" ht="15" hidden="1" customHeight="1" x14ac:dyDescent="0.2">
      <c r="A452" s="265" t="s">
        <v>1339</v>
      </c>
      <c r="B452" s="266">
        <v>13.95</v>
      </c>
      <c r="C452" s="249">
        <v>2.8</v>
      </c>
      <c r="D452" s="249">
        <v>13.4</v>
      </c>
      <c r="E452" s="267">
        <f>((B452*C452)-D452)</f>
        <v>25.659999999999997</v>
      </c>
      <c r="F452" s="239"/>
    </row>
    <row r="453" spans="1:6" ht="15" hidden="1" customHeight="1" x14ac:dyDescent="0.2">
      <c r="A453" s="265" t="s">
        <v>1340</v>
      </c>
      <c r="B453" s="266">
        <v>7.35</v>
      </c>
      <c r="C453" s="249">
        <v>2.8</v>
      </c>
      <c r="D453" s="249">
        <v>0</v>
      </c>
      <c r="E453" s="267">
        <f>((B453*C453)-D453)*2</f>
        <v>41.16</v>
      </c>
      <c r="F453" s="239"/>
    </row>
    <row r="454" spans="1:6" hidden="1" x14ac:dyDescent="0.2">
      <c r="A454" s="265" t="s">
        <v>1341</v>
      </c>
      <c r="B454" s="266">
        <v>5.85</v>
      </c>
      <c r="C454" s="249">
        <v>2.8</v>
      </c>
      <c r="D454" s="249">
        <v>1.86</v>
      </c>
      <c r="E454" s="267">
        <f>((B454*C454)-D454)*2</f>
        <v>29.04</v>
      </c>
      <c r="F454" s="253"/>
    </row>
    <row r="455" spans="1:6" hidden="1" x14ac:dyDescent="0.2">
      <c r="A455" s="265" t="s">
        <v>1342</v>
      </c>
      <c r="B455" s="266">
        <v>1.35</v>
      </c>
      <c r="C455" s="249">
        <v>2.8</v>
      </c>
      <c r="D455" s="249">
        <v>0</v>
      </c>
      <c r="E455" s="267">
        <f>((B455*C455)-D455)*2</f>
        <v>7.56</v>
      </c>
      <c r="F455" s="253"/>
    </row>
    <row r="456" spans="1:6" hidden="1" x14ac:dyDescent="0.2">
      <c r="A456" s="265" t="s">
        <v>1343</v>
      </c>
      <c r="B456" s="266">
        <v>1.9</v>
      </c>
      <c r="C456" s="249">
        <v>2.8</v>
      </c>
      <c r="D456" s="249">
        <v>0</v>
      </c>
      <c r="E456" s="267">
        <f t="shared" ref="E456:E457" si="10">((B456*C456)-D456)</f>
        <v>5.3199999999999994</v>
      </c>
      <c r="F456" s="253"/>
    </row>
    <row r="457" spans="1:6" hidden="1" x14ac:dyDescent="0.2">
      <c r="A457" s="265" t="s">
        <v>1344</v>
      </c>
      <c r="B457" s="266">
        <v>2.4700000000000002</v>
      </c>
      <c r="C457" s="249">
        <v>2.8</v>
      </c>
      <c r="D457" s="268">
        <v>1.86</v>
      </c>
      <c r="E457" s="267">
        <f t="shared" si="10"/>
        <v>5.056</v>
      </c>
      <c r="F457" s="253"/>
    </row>
    <row r="458" spans="1:6" ht="15" hidden="1" customHeight="1" x14ac:dyDescent="0.2">
      <c r="A458" s="337" t="s">
        <v>1345</v>
      </c>
      <c r="B458" s="338"/>
      <c r="C458" s="338"/>
      <c r="D458" s="338"/>
      <c r="E458" s="269">
        <f>SUM(E448:E457)</f>
        <v>172.60399999999998</v>
      </c>
      <c r="F458" s="253"/>
    </row>
    <row r="459" spans="1:6" ht="28.5" hidden="1" customHeight="1" x14ac:dyDescent="0.2">
      <c r="A459" s="337" t="s">
        <v>1346</v>
      </c>
      <c r="B459" s="338"/>
      <c r="C459" s="338"/>
      <c r="D459" s="338"/>
      <c r="E459" s="338"/>
      <c r="F459" s="241">
        <v>141.26</v>
      </c>
    </row>
    <row r="460" spans="1:6" ht="15" hidden="1" customHeight="1" x14ac:dyDescent="0.2">
      <c r="A460" s="337"/>
      <c r="B460" s="338"/>
      <c r="C460" s="338"/>
      <c r="D460" s="338"/>
      <c r="E460" s="338"/>
      <c r="F460" s="253"/>
    </row>
    <row r="461" spans="1:6" ht="15" hidden="1" customHeight="1" x14ac:dyDescent="0.2">
      <c r="A461" s="337" t="s">
        <v>1347</v>
      </c>
      <c r="B461" s="338"/>
      <c r="C461" s="338"/>
      <c r="D461" s="338"/>
      <c r="E461" s="338"/>
      <c r="F461" s="270">
        <v>0</v>
      </c>
    </row>
    <row r="462" spans="1:6" ht="15" hidden="1" customHeight="1" x14ac:dyDescent="0.2">
      <c r="A462" s="337" t="s">
        <v>1157</v>
      </c>
      <c r="B462" s="338"/>
      <c r="C462" s="338"/>
      <c r="D462" s="338"/>
      <c r="E462" s="338"/>
      <c r="F462" s="241">
        <v>141.26</v>
      </c>
    </row>
    <row r="463" spans="1:6" ht="15" hidden="1" customHeight="1" x14ac:dyDescent="0.2">
      <c r="A463" s="378" t="s">
        <v>1348</v>
      </c>
      <c r="B463" s="379"/>
      <c r="C463" s="379"/>
      <c r="D463" s="379"/>
      <c r="E463" s="379"/>
      <c r="F463" s="251">
        <v>141.26</v>
      </c>
    </row>
    <row r="464" spans="1:6" ht="15" hidden="1" customHeight="1" x14ac:dyDescent="0.2">
      <c r="A464" s="337"/>
      <c r="B464" s="439"/>
      <c r="C464" s="439"/>
      <c r="D464" s="439"/>
      <c r="E464" s="439"/>
      <c r="F464" s="254"/>
    </row>
    <row r="465" spans="1:6" ht="15" hidden="1" customHeight="1" x14ac:dyDescent="0.2">
      <c r="A465" s="257" t="s">
        <v>1159</v>
      </c>
      <c r="B465" s="341" t="s">
        <v>293</v>
      </c>
      <c r="C465" s="341"/>
      <c r="D465" s="341"/>
      <c r="E465" s="341"/>
      <c r="F465" s="342"/>
    </row>
    <row r="466" spans="1:6" ht="15" hidden="1" customHeight="1" x14ac:dyDescent="0.2">
      <c r="A466" s="259" t="s">
        <v>1283</v>
      </c>
      <c r="B466" s="260" t="s">
        <v>1284</v>
      </c>
      <c r="C466" s="271"/>
      <c r="D466" s="271"/>
      <c r="E466" s="271"/>
      <c r="F466" s="272"/>
    </row>
    <row r="467" spans="1:6" ht="15" hidden="1" customHeight="1" x14ac:dyDescent="0.2">
      <c r="A467" s="263" t="s">
        <v>1288</v>
      </c>
      <c r="B467" s="161"/>
      <c r="C467" s="273"/>
      <c r="D467" s="273"/>
      <c r="E467" s="273"/>
      <c r="F467" s="274"/>
    </row>
    <row r="468" spans="1:6" ht="15" hidden="1" customHeight="1" x14ac:dyDescent="0.2">
      <c r="A468" s="265" t="s">
        <v>1335</v>
      </c>
      <c r="B468" s="266">
        <v>3.85</v>
      </c>
      <c r="C468" s="273"/>
      <c r="D468" s="273"/>
      <c r="E468" s="273"/>
      <c r="F468" s="274"/>
    </row>
    <row r="469" spans="1:6" ht="15" hidden="1" customHeight="1" x14ac:dyDescent="0.2">
      <c r="A469" s="265" t="s">
        <v>1336</v>
      </c>
      <c r="B469" s="266">
        <v>6.13</v>
      </c>
      <c r="C469" s="273"/>
      <c r="D469" s="273"/>
      <c r="E469" s="273"/>
      <c r="F469" s="274"/>
    </row>
    <row r="470" spans="1:6" ht="15" hidden="1" customHeight="1" x14ac:dyDescent="0.2">
      <c r="A470" s="265" t="s">
        <v>1337</v>
      </c>
      <c r="B470" s="266">
        <v>3.85</v>
      </c>
      <c r="C470" s="273"/>
      <c r="D470" s="273"/>
      <c r="E470" s="273"/>
      <c r="F470" s="274"/>
    </row>
    <row r="471" spans="1:6" ht="15" hidden="1" customHeight="1" x14ac:dyDescent="0.2">
      <c r="A471" s="265" t="s">
        <v>1338</v>
      </c>
      <c r="B471" s="266">
        <v>1.84</v>
      </c>
      <c r="C471" s="273"/>
      <c r="D471" s="273"/>
      <c r="E471" s="273"/>
      <c r="F471" s="274"/>
    </row>
    <row r="472" spans="1:6" ht="15" hidden="1" customHeight="1" x14ac:dyDescent="0.2">
      <c r="A472" s="265" t="s">
        <v>1339</v>
      </c>
      <c r="B472" s="266">
        <v>13.95</v>
      </c>
      <c r="C472" s="273"/>
      <c r="D472" s="273"/>
      <c r="E472" s="273"/>
      <c r="F472" s="274"/>
    </row>
    <row r="473" spans="1:6" ht="15" hidden="1" customHeight="1" x14ac:dyDescent="0.2">
      <c r="A473" s="265" t="s">
        <v>1340</v>
      </c>
      <c r="B473" s="266">
        <v>7.35</v>
      </c>
      <c r="C473" s="273"/>
      <c r="D473" s="273"/>
      <c r="E473" s="273"/>
      <c r="F473" s="274"/>
    </row>
    <row r="474" spans="1:6" ht="15" hidden="1" customHeight="1" x14ac:dyDescent="0.2">
      <c r="A474" s="265" t="s">
        <v>1341</v>
      </c>
      <c r="B474" s="266">
        <v>5.85</v>
      </c>
      <c r="C474" s="273"/>
      <c r="D474" s="273"/>
      <c r="E474" s="273"/>
      <c r="F474" s="274"/>
    </row>
    <row r="475" spans="1:6" ht="15" hidden="1" customHeight="1" x14ac:dyDescent="0.2">
      <c r="A475" s="265" t="s">
        <v>1342</v>
      </c>
      <c r="B475" s="266">
        <v>1.35</v>
      </c>
      <c r="C475" s="273"/>
      <c r="D475" s="273"/>
      <c r="E475" s="273"/>
      <c r="F475" s="274"/>
    </row>
    <row r="476" spans="1:6" ht="15" hidden="1" customHeight="1" x14ac:dyDescent="0.2">
      <c r="A476" s="265" t="s">
        <v>1343</v>
      </c>
      <c r="B476" s="266">
        <v>1.9</v>
      </c>
      <c r="C476" s="273"/>
      <c r="D476" s="273"/>
      <c r="E476" s="273"/>
      <c r="F476" s="274"/>
    </row>
    <row r="477" spans="1:6" hidden="1" x14ac:dyDescent="0.2">
      <c r="A477" s="265" t="s">
        <v>1344</v>
      </c>
      <c r="B477" s="266">
        <v>2.4700000000000002</v>
      </c>
      <c r="C477" s="273"/>
      <c r="D477" s="273"/>
      <c r="E477" s="273"/>
      <c r="F477" s="274"/>
    </row>
    <row r="478" spans="1:6" hidden="1" x14ac:dyDescent="0.2">
      <c r="A478" s="461" t="s">
        <v>1349</v>
      </c>
      <c r="B478" s="266">
        <v>13.95</v>
      </c>
      <c r="C478" s="273"/>
      <c r="D478" s="273"/>
      <c r="E478" s="273"/>
      <c r="F478" s="274"/>
    </row>
    <row r="479" spans="1:6" hidden="1" x14ac:dyDescent="0.2">
      <c r="A479" s="462"/>
      <c r="B479" s="266">
        <f>3.75*2</f>
        <v>7.5</v>
      </c>
      <c r="C479" s="273"/>
      <c r="D479" s="273"/>
      <c r="E479" s="273"/>
      <c r="F479" s="274"/>
    </row>
    <row r="480" spans="1:6" hidden="1" x14ac:dyDescent="0.2">
      <c r="A480" s="462"/>
      <c r="B480" s="266">
        <f>6.9*2</f>
        <v>13.8</v>
      </c>
      <c r="C480" s="273"/>
      <c r="D480" s="273"/>
      <c r="E480" s="273"/>
      <c r="F480" s="274"/>
    </row>
    <row r="481" spans="1:6" ht="15" hidden="1" customHeight="1" x14ac:dyDescent="0.2">
      <c r="A481" s="463"/>
      <c r="B481" s="266">
        <f>1*2</f>
        <v>2</v>
      </c>
      <c r="C481" s="273"/>
      <c r="D481" s="273"/>
      <c r="E481" s="273"/>
      <c r="F481" s="274"/>
    </row>
    <row r="482" spans="1:6" ht="15" hidden="1" customHeight="1" x14ac:dyDescent="0.2">
      <c r="A482" s="207" t="s">
        <v>1350</v>
      </c>
      <c r="B482" s="249">
        <f>SUM(B468:B481)</f>
        <v>85.789999999999992</v>
      </c>
      <c r="C482" s="437" t="s">
        <v>1351</v>
      </c>
      <c r="D482" s="338"/>
      <c r="E482" s="423"/>
      <c r="F482" s="275">
        <v>85.79</v>
      </c>
    </row>
    <row r="483" spans="1:6" ht="27" hidden="1" customHeight="1" x14ac:dyDescent="0.2">
      <c r="A483" s="209"/>
      <c r="B483" s="210"/>
      <c r="C483" s="210"/>
      <c r="D483" s="210"/>
      <c r="E483" s="210"/>
      <c r="F483" s="239"/>
    </row>
    <row r="484" spans="1:6" ht="15" hidden="1" customHeight="1" x14ac:dyDescent="0.2">
      <c r="A484" s="376" t="s">
        <v>1352</v>
      </c>
      <c r="B484" s="377"/>
      <c r="C484" s="377"/>
      <c r="D484" s="377"/>
      <c r="E484" s="426"/>
      <c r="F484" s="252">
        <v>0</v>
      </c>
    </row>
    <row r="485" spans="1:6" ht="15" hidden="1" customHeight="1" x14ac:dyDescent="0.2">
      <c r="A485" s="337" t="s">
        <v>1161</v>
      </c>
      <c r="B485" s="338"/>
      <c r="C485" s="338"/>
      <c r="D485" s="338"/>
      <c r="E485" s="423"/>
      <c r="F485" s="238">
        <v>138.24</v>
      </c>
    </row>
    <row r="486" spans="1:6" ht="15" hidden="1" customHeight="1" x14ac:dyDescent="0.2">
      <c r="A486" s="378" t="s">
        <v>1353</v>
      </c>
      <c r="B486" s="379"/>
      <c r="C486" s="379"/>
      <c r="D486" s="379"/>
      <c r="E486" s="460"/>
      <c r="F486" s="239">
        <v>85.79</v>
      </c>
    </row>
    <row r="487" spans="1:6" ht="15" hidden="1" customHeight="1" x14ac:dyDescent="0.2">
      <c r="A487" s="445"/>
      <c r="B487" s="446"/>
      <c r="C487" s="446"/>
      <c r="D487" s="446"/>
      <c r="E487" s="447"/>
      <c r="F487" s="254"/>
    </row>
    <row r="488" spans="1:6" ht="15" hidden="1" customHeight="1" x14ac:dyDescent="0.2">
      <c r="A488" s="188" t="s">
        <v>1163</v>
      </c>
      <c r="B488" s="353" t="s">
        <v>309</v>
      </c>
      <c r="C488" s="353"/>
      <c r="D488" s="353"/>
      <c r="E488" s="353"/>
      <c r="F488" s="354"/>
    </row>
    <row r="489" spans="1:6" ht="15" hidden="1" customHeight="1" x14ac:dyDescent="0.2">
      <c r="A489" s="257" t="s">
        <v>1164</v>
      </c>
      <c r="B489" s="382" t="s">
        <v>313</v>
      </c>
      <c r="C489" s="382"/>
      <c r="D489" s="382"/>
      <c r="E489" s="382"/>
      <c r="F489" s="383"/>
    </row>
    <row r="490" spans="1:6" ht="15" hidden="1" customHeight="1" x14ac:dyDescent="0.2">
      <c r="A490" s="384" t="s">
        <v>1354</v>
      </c>
      <c r="B490" s="385"/>
      <c r="C490" s="385"/>
      <c r="D490" s="385"/>
      <c r="E490" s="385"/>
      <c r="F490" s="238">
        <f>(48.54*0.3)*2</f>
        <v>29.123999999999999</v>
      </c>
    </row>
    <row r="491" spans="1:6" ht="15" hidden="1" customHeight="1" x14ac:dyDescent="0.2">
      <c r="A491" s="450" t="s">
        <v>1355</v>
      </c>
      <c r="B491" s="451"/>
      <c r="C491" s="451"/>
      <c r="D491" s="451"/>
      <c r="E491" s="451"/>
      <c r="F491" s="237">
        <f>F490</f>
        <v>29.123999999999999</v>
      </c>
    </row>
    <row r="492" spans="1:6" ht="40.5" hidden="1" customHeight="1" x14ac:dyDescent="0.2">
      <c r="A492" s="452"/>
      <c r="B492" s="453"/>
      <c r="C492" s="453"/>
      <c r="D492" s="453"/>
      <c r="E492" s="454"/>
      <c r="F492" s="253"/>
    </row>
    <row r="493" spans="1:6" ht="15" hidden="1" customHeight="1" x14ac:dyDescent="0.2">
      <c r="A493" s="384" t="s">
        <v>1356</v>
      </c>
      <c r="B493" s="385"/>
      <c r="C493" s="385"/>
      <c r="D493" s="385"/>
      <c r="E493" s="385"/>
      <c r="F493" s="238">
        <v>0</v>
      </c>
    </row>
    <row r="494" spans="1:6" ht="15" hidden="1" customHeight="1" x14ac:dyDescent="0.2">
      <c r="A494" s="384" t="s">
        <v>1166</v>
      </c>
      <c r="B494" s="385"/>
      <c r="C494" s="385"/>
      <c r="D494" s="385"/>
      <c r="E494" s="385"/>
      <c r="F494" s="238">
        <v>350</v>
      </c>
    </row>
    <row r="495" spans="1:6" ht="15" hidden="1" customHeight="1" x14ac:dyDescent="0.2">
      <c r="A495" s="455" t="s">
        <v>1357</v>
      </c>
      <c r="B495" s="456"/>
      <c r="C495" s="456"/>
      <c r="D495" s="456"/>
      <c r="E495" s="456"/>
      <c r="F495" s="239">
        <f>F491</f>
        <v>29.123999999999999</v>
      </c>
    </row>
    <row r="496" spans="1:6" ht="15" hidden="1" customHeight="1" x14ac:dyDescent="0.2">
      <c r="A496" s="445"/>
      <c r="B496" s="446"/>
      <c r="C496" s="446"/>
      <c r="D496" s="446"/>
      <c r="E496" s="447"/>
      <c r="F496" s="254"/>
    </row>
    <row r="497" spans="1:6" ht="15" hidden="1" customHeight="1" x14ac:dyDescent="0.2">
      <c r="A497" s="188" t="s">
        <v>1168</v>
      </c>
      <c r="B497" s="353" t="s">
        <v>344</v>
      </c>
      <c r="C497" s="353"/>
      <c r="D497" s="353"/>
      <c r="E497" s="353"/>
      <c r="F497" s="354"/>
    </row>
    <row r="498" spans="1:6" ht="15" hidden="1" customHeight="1" x14ac:dyDescent="0.2">
      <c r="A498" s="257" t="s">
        <v>1169</v>
      </c>
      <c r="B498" s="382" t="s">
        <v>350</v>
      </c>
      <c r="C498" s="382"/>
      <c r="D498" s="382"/>
      <c r="E498" s="382"/>
      <c r="F498" s="383"/>
    </row>
    <row r="499" spans="1:6" ht="15" hidden="1" customHeight="1" x14ac:dyDescent="0.2">
      <c r="A499" s="384" t="s">
        <v>1358</v>
      </c>
      <c r="B499" s="385"/>
      <c r="C499" s="385"/>
      <c r="D499" s="385"/>
      <c r="E499" s="385"/>
      <c r="F499" s="238">
        <f>15.0933*3*2</f>
        <v>90.559799999999996</v>
      </c>
    </row>
    <row r="500" spans="1:6" ht="40.5" hidden="1" customHeight="1" x14ac:dyDescent="0.2">
      <c r="A500" s="450" t="s">
        <v>1074</v>
      </c>
      <c r="B500" s="451"/>
      <c r="C500" s="451"/>
      <c r="D500" s="451"/>
      <c r="E500" s="451"/>
      <c r="F500" s="237">
        <f>F499</f>
        <v>90.559799999999996</v>
      </c>
    </row>
    <row r="501" spans="1:6" ht="15" hidden="1" customHeight="1" x14ac:dyDescent="0.2">
      <c r="A501" s="452"/>
      <c r="B501" s="453"/>
      <c r="C501" s="453"/>
      <c r="D501" s="453"/>
      <c r="E501" s="454"/>
      <c r="F501" s="253"/>
    </row>
    <row r="502" spans="1:6" ht="15" hidden="1" customHeight="1" x14ac:dyDescent="0.2">
      <c r="A502" s="384" t="s">
        <v>1267</v>
      </c>
      <c r="B502" s="385"/>
      <c r="C502" s="385"/>
      <c r="D502" s="385"/>
      <c r="E502" s="385"/>
      <c r="F502" s="238">
        <v>0</v>
      </c>
    </row>
    <row r="503" spans="1:6" ht="15" hidden="1" customHeight="1" x14ac:dyDescent="0.2">
      <c r="A503" s="384" t="s">
        <v>1075</v>
      </c>
      <c r="B503" s="385"/>
      <c r="C503" s="385"/>
      <c r="D503" s="385"/>
      <c r="E503" s="385"/>
      <c r="F503" s="238">
        <v>243.5</v>
      </c>
    </row>
    <row r="504" spans="1:6" ht="15" hidden="1" customHeight="1" x14ac:dyDescent="0.2">
      <c r="A504" s="455" t="s">
        <v>1268</v>
      </c>
      <c r="B504" s="456"/>
      <c r="C504" s="456"/>
      <c r="D504" s="456"/>
      <c r="E504" s="456"/>
      <c r="F504" s="239">
        <f>F500</f>
        <v>90.559799999999996</v>
      </c>
    </row>
    <row r="505" spans="1:6" ht="15" hidden="1" customHeight="1" x14ac:dyDescent="0.2">
      <c r="A505" s="194"/>
      <c r="B505" s="165"/>
      <c r="C505" s="165"/>
      <c r="D505" s="165"/>
      <c r="E505" s="258"/>
      <c r="F505" s="235"/>
    </row>
    <row r="506" spans="1:6" ht="15" hidden="1" customHeight="1" x14ac:dyDescent="0.2">
      <c r="A506" s="257" t="s">
        <v>1171</v>
      </c>
      <c r="B506" s="382" t="s">
        <v>353</v>
      </c>
      <c r="C506" s="382"/>
      <c r="D506" s="382"/>
      <c r="E506" s="382"/>
      <c r="F506" s="383"/>
    </row>
    <row r="507" spans="1:6" ht="15" hidden="1" customHeight="1" x14ac:dyDescent="0.2">
      <c r="A507" s="384" t="s">
        <v>1359</v>
      </c>
      <c r="B507" s="385"/>
      <c r="C507" s="385"/>
      <c r="D507" s="385"/>
      <c r="E507" s="385"/>
      <c r="F507" s="238">
        <f>15.0933*3*2</f>
        <v>90.559799999999996</v>
      </c>
    </row>
    <row r="508" spans="1:6" ht="15" hidden="1" customHeight="1" x14ac:dyDescent="0.2">
      <c r="A508" s="450" t="s">
        <v>1360</v>
      </c>
      <c r="B508" s="451"/>
      <c r="C508" s="451"/>
      <c r="D508" s="451"/>
      <c r="E508" s="451"/>
      <c r="F508" s="237">
        <f>F507</f>
        <v>90.559799999999996</v>
      </c>
    </row>
    <row r="509" spans="1:6" ht="15" hidden="1" customHeight="1" x14ac:dyDescent="0.2">
      <c r="A509" s="452"/>
      <c r="B509" s="453"/>
      <c r="C509" s="453"/>
      <c r="D509" s="453"/>
      <c r="E509" s="454"/>
      <c r="F509" s="253"/>
    </row>
    <row r="510" spans="1:6" ht="15" hidden="1" customHeight="1" x14ac:dyDescent="0.2">
      <c r="A510" s="384" t="s">
        <v>1361</v>
      </c>
      <c r="B510" s="385"/>
      <c r="C510" s="385"/>
      <c r="D510" s="385"/>
      <c r="E510" s="385"/>
      <c r="F510" s="238">
        <v>0</v>
      </c>
    </row>
    <row r="511" spans="1:6" ht="27.75" hidden="1" customHeight="1" x14ac:dyDescent="0.2">
      <c r="A511" s="384" t="s">
        <v>1173</v>
      </c>
      <c r="B511" s="385"/>
      <c r="C511" s="385"/>
      <c r="D511" s="385"/>
      <c r="E511" s="385"/>
      <c r="F511" s="238">
        <v>243.5</v>
      </c>
    </row>
    <row r="512" spans="1:6" ht="15" hidden="1" customHeight="1" x14ac:dyDescent="0.2">
      <c r="A512" s="455" t="s">
        <v>1362</v>
      </c>
      <c r="B512" s="456"/>
      <c r="C512" s="456"/>
      <c r="D512" s="456"/>
      <c r="E512" s="456"/>
      <c r="F512" s="239">
        <f>F508</f>
        <v>90.559799999999996</v>
      </c>
    </row>
    <row r="513" spans="1:6" ht="15" hidden="1" customHeight="1" x14ac:dyDescent="0.2">
      <c r="A513" s="194"/>
      <c r="B513" s="165"/>
      <c r="C513" s="165"/>
      <c r="D513" s="165"/>
      <c r="E513" s="258"/>
      <c r="F513" s="235"/>
    </row>
    <row r="514" spans="1:6" ht="15" hidden="1" customHeight="1" x14ac:dyDescent="0.2">
      <c r="A514" s="343"/>
      <c r="B514" s="364"/>
      <c r="C514" s="364"/>
      <c r="D514" s="364"/>
      <c r="E514" s="464"/>
      <c r="F514" s="254"/>
    </row>
    <row r="515" spans="1:6" ht="15" customHeight="1" x14ac:dyDescent="0.2">
      <c r="A515" s="188" t="s">
        <v>1175</v>
      </c>
      <c r="B515" s="353" t="s">
        <v>400</v>
      </c>
      <c r="C515" s="353"/>
      <c r="D515" s="353"/>
      <c r="E515" s="353"/>
      <c r="F515" s="354"/>
    </row>
    <row r="516" spans="1:6" ht="15" customHeight="1" x14ac:dyDescent="0.2">
      <c r="A516" s="188" t="s">
        <v>1176</v>
      </c>
      <c r="B516" s="353" t="s">
        <v>571</v>
      </c>
      <c r="C516" s="353"/>
      <c r="D516" s="353"/>
      <c r="E516" s="353"/>
      <c r="F516" s="354"/>
    </row>
    <row r="517" spans="1:6" ht="15" hidden="1" customHeight="1" x14ac:dyDescent="0.2">
      <c r="A517" s="176" t="s">
        <v>1177</v>
      </c>
      <c r="B517" s="341" t="s">
        <v>574</v>
      </c>
      <c r="C517" s="341"/>
      <c r="D517" s="341"/>
      <c r="E517" s="341"/>
      <c r="F517" s="342"/>
    </row>
    <row r="518" spans="1:6" ht="15" hidden="1" customHeight="1" x14ac:dyDescent="0.2">
      <c r="A518" s="372" t="s">
        <v>1363</v>
      </c>
      <c r="B518" s="373"/>
      <c r="C518" s="373"/>
      <c r="D518" s="373"/>
      <c r="E518" s="373"/>
      <c r="F518" s="236">
        <v>5</v>
      </c>
    </row>
    <row r="519" spans="1:6" ht="27.75" hidden="1" customHeight="1" x14ac:dyDescent="0.2">
      <c r="A519" s="337" t="s">
        <v>1364</v>
      </c>
      <c r="B519" s="338"/>
      <c r="C519" s="338"/>
      <c r="D519" s="338"/>
      <c r="E519" s="338"/>
      <c r="F519" s="237">
        <v>5</v>
      </c>
    </row>
    <row r="520" spans="1:6" ht="15" hidden="1" customHeight="1" x14ac:dyDescent="0.2">
      <c r="A520" s="384"/>
      <c r="B520" s="385"/>
      <c r="C520" s="385"/>
      <c r="D520" s="385"/>
      <c r="E520" s="385"/>
      <c r="F520" s="237"/>
    </row>
    <row r="521" spans="1:6" ht="15" hidden="1" customHeight="1" x14ac:dyDescent="0.2">
      <c r="A521" s="376" t="s">
        <v>1365</v>
      </c>
      <c r="B521" s="377"/>
      <c r="C521" s="377"/>
      <c r="D521" s="377"/>
      <c r="E521" s="377"/>
      <c r="F521" s="252">
        <v>0</v>
      </c>
    </row>
    <row r="522" spans="1:6" ht="15" hidden="1" customHeight="1" x14ac:dyDescent="0.2">
      <c r="A522" s="337" t="s">
        <v>1179</v>
      </c>
      <c r="B522" s="338"/>
      <c r="C522" s="338"/>
      <c r="D522" s="338"/>
      <c r="E522" s="338"/>
      <c r="F522" s="238">
        <v>10</v>
      </c>
    </row>
    <row r="523" spans="1:6" ht="15" hidden="1" customHeight="1" x14ac:dyDescent="0.2">
      <c r="A523" s="378" t="s">
        <v>1366</v>
      </c>
      <c r="B523" s="379"/>
      <c r="C523" s="379"/>
      <c r="D523" s="379"/>
      <c r="E523" s="379"/>
      <c r="F523" s="239">
        <v>5</v>
      </c>
    </row>
    <row r="524" spans="1:6" ht="15" hidden="1" customHeight="1" x14ac:dyDescent="0.2">
      <c r="A524" s="169"/>
      <c r="E524" s="164"/>
      <c r="F524" s="216"/>
    </row>
    <row r="525" spans="1:6" ht="15" hidden="1" customHeight="1" x14ac:dyDescent="0.2">
      <c r="A525" s="176" t="s">
        <v>1181</v>
      </c>
      <c r="B525" s="341" t="s">
        <v>515</v>
      </c>
      <c r="C525" s="341"/>
      <c r="D525" s="341"/>
      <c r="E525" s="341"/>
      <c r="F525" s="342"/>
    </row>
    <row r="526" spans="1:6" ht="15" hidden="1" customHeight="1" x14ac:dyDescent="0.2">
      <c r="A526" s="372" t="s">
        <v>1367</v>
      </c>
      <c r="B526" s="373"/>
      <c r="C526" s="373"/>
      <c r="D526" s="373"/>
      <c r="E526" s="373"/>
      <c r="F526" s="236">
        <v>72</v>
      </c>
    </row>
    <row r="527" spans="1:6" ht="27" hidden="1" customHeight="1" x14ac:dyDescent="0.2">
      <c r="A527" s="337" t="s">
        <v>1368</v>
      </c>
      <c r="B527" s="338"/>
      <c r="C527" s="338"/>
      <c r="D527" s="338"/>
      <c r="E527" s="338"/>
      <c r="F527" s="239">
        <v>72</v>
      </c>
    </row>
    <row r="528" spans="1:6" ht="15" hidden="1" customHeight="1" x14ac:dyDescent="0.2">
      <c r="A528" s="337"/>
      <c r="B528" s="338"/>
      <c r="C528" s="338"/>
      <c r="D528" s="338"/>
      <c r="E528" s="423"/>
      <c r="F528" s="239"/>
    </row>
    <row r="529" spans="1:6" ht="15" hidden="1" customHeight="1" x14ac:dyDescent="0.2">
      <c r="A529" s="376" t="s">
        <v>1369</v>
      </c>
      <c r="B529" s="377"/>
      <c r="C529" s="377"/>
      <c r="D529" s="377"/>
      <c r="E529" s="377"/>
      <c r="F529" s="252">
        <v>0</v>
      </c>
    </row>
    <row r="530" spans="1:6" ht="15" hidden="1" customHeight="1" x14ac:dyDescent="0.2">
      <c r="A530" s="337" t="s">
        <v>1183</v>
      </c>
      <c r="B530" s="338"/>
      <c r="C530" s="338"/>
      <c r="D530" s="338"/>
      <c r="E530" s="338"/>
      <c r="F530" s="238">
        <v>150</v>
      </c>
    </row>
    <row r="531" spans="1:6" ht="15" hidden="1" customHeight="1" x14ac:dyDescent="0.2">
      <c r="A531" s="378" t="s">
        <v>1370</v>
      </c>
      <c r="B531" s="379"/>
      <c r="C531" s="379"/>
      <c r="D531" s="379"/>
      <c r="E531" s="379"/>
      <c r="F531" s="239">
        <v>72</v>
      </c>
    </row>
    <row r="532" spans="1:6" ht="15" hidden="1" customHeight="1" x14ac:dyDescent="0.2">
      <c r="A532" s="169"/>
      <c r="E532" s="164"/>
      <c r="F532" s="170"/>
    </row>
    <row r="533" spans="1:6" ht="15" hidden="1" customHeight="1" x14ac:dyDescent="0.2">
      <c r="A533" s="176" t="s">
        <v>1185</v>
      </c>
      <c r="B533" s="341" t="s">
        <v>518</v>
      </c>
      <c r="C533" s="341"/>
      <c r="D533" s="341"/>
      <c r="E533" s="341"/>
      <c r="F533" s="342"/>
    </row>
    <row r="534" spans="1:6" ht="15" hidden="1" customHeight="1" x14ac:dyDescent="0.2">
      <c r="A534" s="372" t="s">
        <v>1371</v>
      </c>
      <c r="B534" s="373"/>
      <c r="C534" s="373"/>
      <c r="D534" s="373"/>
      <c r="E534" s="373"/>
      <c r="F534" s="236">
        <v>12</v>
      </c>
    </row>
    <row r="535" spans="1:6" ht="30" hidden="1" customHeight="1" x14ac:dyDescent="0.2">
      <c r="A535" s="337" t="s">
        <v>1372</v>
      </c>
      <c r="B535" s="338"/>
      <c r="C535" s="338"/>
      <c r="D535" s="338"/>
      <c r="E535" s="338"/>
      <c r="F535" s="237">
        <v>12</v>
      </c>
    </row>
    <row r="536" spans="1:6" ht="15" hidden="1" customHeight="1" x14ac:dyDescent="0.2">
      <c r="A536" s="337"/>
      <c r="B536" s="338"/>
      <c r="C536" s="338"/>
      <c r="D536" s="338"/>
      <c r="E536" s="338"/>
      <c r="F536" s="237"/>
    </row>
    <row r="537" spans="1:6" ht="15" hidden="1" customHeight="1" x14ac:dyDescent="0.2">
      <c r="A537" s="376" t="s">
        <v>1373</v>
      </c>
      <c r="B537" s="377"/>
      <c r="C537" s="377"/>
      <c r="D537" s="377"/>
      <c r="E537" s="377"/>
      <c r="F537" s="252">
        <v>0</v>
      </c>
    </row>
    <row r="538" spans="1:6" ht="15" hidden="1" customHeight="1" x14ac:dyDescent="0.2">
      <c r="A538" s="337" t="s">
        <v>1187</v>
      </c>
      <c r="B538" s="338"/>
      <c r="C538" s="338"/>
      <c r="D538" s="338"/>
      <c r="E538" s="338"/>
      <c r="F538" s="238">
        <v>126.25</v>
      </c>
    </row>
    <row r="539" spans="1:6" ht="15" hidden="1" customHeight="1" x14ac:dyDescent="0.2">
      <c r="A539" s="378" t="s">
        <v>1374</v>
      </c>
      <c r="B539" s="379"/>
      <c r="C539" s="379"/>
      <c r="D539" s="379"/>
      <c r="E539" s="379"/>
      <c r="F539" s="239">
        <v>12</v>
      </c>
    </row>
    <row r="540" spans="1:6" ht="15" customHeight="1" x14ac:dyDescent="0.2">
      <c r="A540" s="169"/>
      <c r="E540" s="164"/>
      <c r="F540" s="170"/>
    </row>
    <row r="541" spans="1:6" ht="15" hidden="1" customHeight="1" x14ac:dyDescent="0.2">
      <c r="A541" s="176" t="s">
        <v>1189</v>
      </c>
      <c r="B541" s="341" t="s">
        <v>539</v>
      </c>
      <c r="C541" s="341"/>
      <c r="D541" s="341"/>
      <c r="E541" s="341"/>
      <c r="F541" s="342"/>
    </row>
    <row r="542" spans="1:6" ht="15" hidden="1" customHeight="1" x14ac:dyDescent="0.2">
      <c r="A542" s="372" t="s">
        <v>1375</v>
      </c>
      <c r="B542" s="373"/>
      <c r="C542" s="373"/>
      <c r="D542" s="373"/>
      <c r="E542" s="373"/>
      <c r="F542" s="236">
        <v>6</v>
      </c>
    </row>
    <row r="543" spans="1:6" ht="27.75" hidden="1" customHeight="1" x14ac:dyDescent="0.2">
      <c r="A543" s="337" t="s">
        <v>1376</v>
      </c>
      <c r="B543" s="338"/>
      <c r="C543" s="338"/>
      <c r="D543" s="338"/>
      <c r="E543" s="338"/>
      <c r="F543" s="237">
        <v>6</v>
      </c>
    </row>
    <row r="544" spans="1:6" ht="15" hidden="1" customHeight="1" x14ac:dyDescent="0.2">
      <c r="A544" s="337"/>
      <c r="B544" s="338"/>
      <c r="C544" s="338"/>
      <c r="D544" s="338"/>
      <c r="E544" s="338"/>
      <c r="F544" s="237"/>
    </row>
    <row r="545" spans="1:6" ht="15" hidden="1" customHeight="1" x14ac:dyDescent="0.2">
      <c r="A545" s="376" t="s">
        <v>1377</v>
      </c>
      <c r="B545" s="377"/>
      <c r="C545" s="377"/>
      <c r="D545" s="377"/>
      <c r="E545" s="377"/>
      <c r="F545" s="252">
        <v>0</v>
      </c>
    </row>
    <row r="546" spans="1:6" ht="15" hidden="1" customHeight="1" x14ac:dyDescent="0.2">
      <c r="A546" s="337" t="s">
        <v>1191</v>
      </c>
      <c r="B546" s="338"/>
      <c r="C546" s="338"/>
      <c r="D546" s="338"/>
      <c r="E546" s="338"/>
      <c r="F546" s="238">
        <v>94</v>
      </c>
    </row>
    <row r="547" spans="1:6" ht="15" hidden="1" customHeight="1" x14ac:dyDescent="0.2">
      <c r="A547" s="378" t="s">
        <v>1378</v>
      </c>
      <c r="B547" s="379"/>
      <c r="C547" s="379"/>
      <c r="D547" s="379"/>
      <c r="E547" s="379"/>
      <c r="F547" s="239">
        <v>6</v>
      </c>
    </row>
    <row r="548" spans="1:6" ht="15" hidden="1" customHeight="1" x14ac:dyDescent="0.2">
      <c r="A548" s="169"/>
      <c r="E548" s="164"/>
      <c r="F548" s="170"/>
    </row>
    <row r="549" spans="1:6" ht="15" hidden="1" customHeight="1" x14ac:dyDescent="0.2">
      <c r="A549" s="176" t="s">
        <v>1193</v>
      </c>
      <c r="B549" s="341" t="s">
        <v>593</v>
      </c>
      <c r="C549" s="341"/>
      <c r="D549" s="341"/>
      <c r="E549" s="341"/>
      <c r="F549" s="342"/>
    </row>
    <row r="550" spans="1:6" hidden="1" x14ac:dyDescent="0.2">
      <c r="A550" s="372" t="s">
        <v>1379</v>
      </c>
      <c r="B550" s="373"/>
      <c r="C550" s="373"/>
      <c r="D550" s="373"/>
      <c r="E550" s="373"/>
      <c r="F550" s="236">
        <v>1</v>
      </c>
    </row>
    <row r="551" spans="1:6" hidden="1" x14ac:dyDescent="0.2">
      <c r="A551" s="337" t="s">
        <v>1380</v>
      </c>
      <c r="B551" s="338"/>
      <c r="C551" s="338"/>
      <c r="D551" s="338"/>
      <c r="E551" s="338"/>
      <c r="F551" s="237">
        <v>1</v>
      </c>
    </row>
    <row r="552" spans="1:6" hidden="1" x14ac:dyDescent="0.2">
      <c r="A552" s="337"/>
      <c r="B552" s="338"/>
      <c r="C552" s="338"/>
      <c r="D552" s="338"/>
      <c r="E552" s="338"/>
      <c r="F552" s="237"/>
    </row>
    <row r="553" spans="1:6" hidden="1" x14ac:dyDescent="0.2">
      <c r="A553" s="376" t="s">
        <v>1381</v>
      </c>
      <c r="B553" s="377"/>
      <c r="C553" s="377"/>
      <c r="D553" s="377"/>
      <c r="E553" s="377"/>
      <c r="F553" s="238">
        <v>0</v>
      </c>
    </row>
    <row r="554" spans="1:6" hidden="1" x14ac:dyDescent="0.2">
      <c r="A554" s="337" t="s">
        <v>1195</v>
      </c>
      <c r="B554" s="338"/>
      <c r="C554" s="338"/>
      <c r="D554" s="338"/>
      <c r="E554" s="338"/>
      <c r="F554" s="238">
        <v>21</v>
      </c>
    </row>
    <row r="555" spans="1:6" hidden="1" x14ac:dyDescent="0.2">
      <c r="A555" s="378" t="s">
        <v>1382</v>
      </c>
      <c r="B555" s="379"/>
      <c r="C555" s="379"/>
      <c r="D555" s="379"/>
      <c r="E555" s="379"/>
      <c r="F555" s="239">
        <v>1</v>
      </c>
    </row>
    <row r="556" spans="1:6" ht="15" hidden="1" customHeight="1" x14ac:dyDescent="0.2">
      <c r="A556" s="169"/>
      <c r="E556" s="164"/>
      <c r="F556" s="170"/>
    </row>
    <row r="557" spans="1:6" ht="30" customHeight="1" x14ac:dyDescent="0.2">
      <c r="A557" s="176" t="s">
        <v>1230</v>
      </c>
      <c r="B557" s="341" t="s">
        <v>910</v>
      </c>
      <c r="C557" s="341"/>
      <c r="D557" s="341"/>
      <c r="E557" s="341"/>
      <c r="F557" s="342"/>
    </row>
    <row r="558" spans="1:6" x14ac:dyDescent="0.2">
      <c r="A558" s="372" t="s">
        <v>1406</v>
      </c>
      <c r="B558" s="373"/>
      <c r="C558" s="373"/>
      <c r="D558" s="373"/>
      <c r="E558" s="373"/>
      <c r="F558" s="236">
        <v>68.42</v>
      </c>
    </row>
    <row r="559" spans="1:6" x14ac:dyDescent="0.2">
      <c r="A559" s="337" t="s">
        <v>1407</v>
      </c>
      <c r="B559" s="338"/>
      <c r="C559" s="338"/>
      <c r="D559" s="338"/>
      <c r="E559" s="338"/>
      <c r="F559" s="237">
        <v>68.42</v>
      </c>
    </row>
    <row r="560" spans="1:6" x14ac:dyDescent="0.2">
      <c r="A560" s="337"/>
      <c r="B560" s="338"/>
      <c r="C560" s="338"/>
      <c r="D560" s="338"/>
      <c r="E560" s="338"/>
      <c r="F560" s="237"/>
    </row>
    <row r="561" spans="1:6" x14ac:dyDescent="0.2">
      <c r="A561" s="376" t="s">
        <v>1408</v>
      </c>
      <c r="B561" s="377"/>
      <c r="C561" s="377"/>
      <c r="D561" s="377"/>
      <c r="E561" s="377"/>
      <c r="F561" s="238">
        <v>0</v>
      </c>
    </row>
    <row r="562" spans="1:6" x14ac:dyDescent="0.2">
      <c r="A562" s="337" t="s">
        <v>1409</v>
      </c>
      <c r="B562" s="338"/>
      <c r="C562" s="338"/>
      <c r="D562" s="338"/>
      <c r="E562" s="338"/>
      <c r="F562" s="238">
        <v>68.599999999999994</v>
      </c>
    </row>
    <row r="563" spans="1:6" x14ac:dyDescent="0.2">
      <c r="A563" s="378" t="s">
        <v>1410</v>
      </c>
      <c r="B563" s="379"/>
      <c r="C563" s="379"/>
      <c r="D563" s="379"/>
      <c r="E563" s="379"/>
      <c r="F563" s="239">
        <v>68.42</v>
      </c>
    </row>
    <row r="564" spans="1:6" ht="13.5" thickBot="1" x14ac:dyDescent="0.25">
      <c r="A564" s="196"/>
      <c r="B564" s="197"/>
      <c r="C564" s="197"/>
      <c r="D564" s="197"/>
      <c r="E564" s="156"/>
      <c r="F564" s="174"/>
    </row>
  </sheetData>
  <mergeCells count="329">
    <mergeCell ref="A555:E555"/>
    <mergeCell ref="B549:F549"/>
    <mergeCell ref="A550:E550"/>
    <mergeCell ref="A551:E551"/>
    <mergeCell ref="A552:E552"/>
    <mergeCell ref="A553:E553"/>
    <mergeCell ref="A554:E554"/>
    <mergeCell ref="A542:E542"/>
    <mergeCell ref="A543:E543"/>
    <mergeCell ref="A544:E544"/>
    <mergeCell ref="A545:E545"/>
    <mergeCell ref="A546:E546"/>
    <mergeCell ref="A547:E547"/>
    <mergeCell ref="A535:E535"/>
    <mergeCell ref="A536:E536"/>
    <mergeCell ref="A537:E537"/>
    <mergeCell ref="A538:E538"/>
    <mergeCell ref="A539:E539"/>
    <mergeCell ref="B541:F541"/>
    <mergeCell ref="A528:E528"/>
    <mergeCell ref="A529:E529"/>
    <mergeCell ref="A530:E530"/>
    <mergeCell ref="A531:E531"/>
    <mergeCell ref="B533:F533"/>
    <mergeCell ref="A534:E534"/>
    <mergeCell ref="A521:E521"/>
    <mergeCell ref="A522:E522"/>
    <mergeCell ref="A523:E523"/>
    <mergeCell ref="B525:F525"/>
    <mergeCell ref="A526:E526"/>
    <mergeCell ref="A527:E527"/>
    <mergeCell ref="B515:F515"/>
    <mergeCell ref="B516:F516"/>
    <mergeCell ref="B517:F517"/>
    <mergeCell ref="A518:E518"/>
    <mergeCell ref="A519:E519"/>
    <mergeCell ref="A520:E520"/>
    <mergeCell ref="A508:E508"/>
    <mergeCell ref="A509:E509"/>
    <mergeCell ref="A510:E510"/>
    <mergeCell ref="A511:E511"/>
    <mergeCell ref="A512:E512"/>
    <mergeCell ref="A514:E514"/>
    <mergeCell ref="A501:E501"/>
    <mergeCell ref="A502:E502"/>
    <mergeCell ref="A503:E503"/>
    <mergeCell ref="A504:E504"/>
    <mergeCell ref="B506:F506"/>
    <mergeCell ref="A507:E507"/>
    <mergeCell ref="A495:E495"/>
    <mergeCell ref="A496:E496"/>
    <mergeCell ref="B497:F497"/>
    <mergeCell ref="B498:F498"/>
    <mergeCell ref="A499:E499"/>
    <mergeCell ref="A500:E500"/>
    <mergeCell ref="B489:F489"/>
    <mergeCell ref="A490:E490"/>
    <mergeCell ref="A491:E491"/>
    <mergeCell ref="A492:E492"/>
    <mergeCell ref="A493:E493"/>
    <mergeCell ref="A494:E494"/>
    <mergeCell ref="C482:E482"/>
    <mergeCell ref="A484:E484"/>
    <mergeCell ref="A485:E485"/>
    <mergeCell ref="A486:E486"/>
    <mergeCell ref="A487:E487"/>
    <mergeCell ref="B488:F488"/>
    <mergeCell ref="A461:E461"/>
    <mergeCell ref="A462:E462"/>
    <mergeCell ref="A463:E463"/>
    <mergeCell ref="A464:E464"/>
    <mergeCell ref="B465:F465"/>
    <mergeCell ref="A478:A481"/>
    <mergeCell ref="A442:E442"/>
    <mergeCell ref="B444:F444"/>
    <mergeCell ref="B445:F445"/>
    <mergeCell ref="A458:D458"/>
    <mergeCell ref="A459:E459"/>
    <mergeCell ref="A460:E460"/>
    <mergeCell ref="B436:F436"/>
    <mergeCell ref="A437:E437"/>
    <mergeCell ref="A438:E438"/>
    <mergeCell ref="A439:E439"/>
    <mergeCell ref="A440:E440"/>
    <mergeCell ref="A441:E441"/>
    <mergeCell ref="A430:E430"/>
    <mergeCell ref="A431:E431"/>
    <mergeCell ref="A432:E432"/>
    <mergeCell ref="A433:E433"/>
    <mergeCell ref="A434:E434"/>
    <mergeCell ref="A435:E435"/>
    <mergeCell ref="A424:E424"/>
    <mergeCell ref="A425:E425"/>
    <mergeCell ref="A426:E426"/>
    <mergeCell ref="A427:E427"/>
    <mergeCell ref="B428:F428"/>
    <mergeCell ref="A429:E429"/>
    <mergeCell ref="A410:E410"/>
    <mergeCell ref="A419:E419"/>
    <mergeCell ref="B420:F420"/>
    <mergeCell ref="A421:E421"/>
    <mergeCell ref="A422:E422"/>
    <mergeCell ref="A423:E423"/>
    <mergeCell ref="B404:F404"/>
    <mergeCell ref="A405:E405"/>
    <mergeCell ref="A406:E406"/>
    <mergeCell ref="A407:E407"/>
    <mergeCell ref="A408:E408"/>
    <mergeCell ref="A409:E409"/>
    <mergeCell ref="A414:E414"/>
    <mergeCell ref="A415:E415"/>
    <mergeCell ref="A416:E416"/>
    <mergeCell ref="A417:E417"/>
    <mergeCell ref="A418:E418"/>
    <mergeCell ref="A397:E397"/>
    <mergeCell ref="A398:E398"/>
    <mergeCell ref="A399:E399"/>
    <mergeCell ref="A400:E400"/>
    <mergeCell ref="A401:E401"/>
    <mergeCell ref="A402:E402"/>
    <mergeCell ref="A391:E391"/>
    <mergeCell ref="A392:E392"/>
    <mergeCell ref="A393:E393"/>
    <mergeCell ref="A394:E394"/>
    <mergeCell ref="B395:F395"/>
    <mergeCell ref="B396:F396"/>
    <mergeCell ref="A385:E385"/>
    <mergeCell ref="A386:D386"/>
    <mergeCell ref="B387:F387"/>
    <mergeCell ref="A388:E388"/>
    <mergeCell ref="A389:E389"/>
    <mergeCell ref="A390:E390"/>
    <mergeCell ref="B379:F379"/>
    <mergeCell ref="A380:E380"/>
    <mergeCell ref="A381:E381"/>
    <mergeCell ref="A382:D382"/>
    <mergeCell ref="A383:E383"/>
    <mergeCell ref="A384:E384"/>
    <mergeCell ref="A373:E373"/>
    <mergeCell ref="A374:E374"/>
    <mergeCell ref="A375:E375"/>
    <mergeCell ref="A376:E376"/>
    <mergeCell ref="A377:E377"/>
    <mergeCell ref="A378:E378"/>
    <mergeCell ref="A365:E365"/>
    <mergeCell ref="A366:E366"/>
    <mergeCell ref="A367:E367"/>
    <mergeCell ref="A368:E368"/>
    <mergeCell ref="A369:E369"/>
    <mergeCell ref="B370:F370"/>
    <mergeCell ref="A359:E359"/>
    <mergeCell ref="A360:E360"/>
    <mergeCell ref="B361:F361"/>
    <mergeCell ref="A364:E364"/>
    <mergeCell ref="A349:E349"/>
    <mergeCell ref="A350:E350"/>
    <mergeCell ref="B351:F351"/>
    <mergeCell ref="B352:F352"/>
    <mergeCell ref="A355:E355"/>
    <mergeCell ref="A356:E356"/>
    <mergeCell ref="A348:E348"/>
    <mergeCell ref="A337:E337"/>
    <mergeCell ref="A338:E338"/>
    <mergeCell ref="A339:E339"/>
    <mergeCell ref="A340:E340"/>
    <mergeCell ref="A341:E341"/>
    <mergeCell ref="B342:F342"/>
    <mergeCell ref="A357:E357"/>
    <mergeCell ref="A358:E358"/>
    <mergeCell ref="B325:F325"/>
    <mergeCell ref="A326:E326"/>
    <mergeCell ref="A327:E327"/>
    <mergeCell ref="A328:E328"/>
    <mergeCell ref="A343:E343"/>
    <mergeCell ref="A344:E344"/>
    <mergeCell ref="A345:E345"/>
    <mergeCell ref="A346:E346"/>
    <mergeCell ref="A347:E347"/>
    <mergeCell ref="A285:E285"/>
    <mergeCell ref="A286:E286"/>
    <mergeCell ref="A287:E287"/>
    <mergeCell ref="A288:E288"/>
    <mergeCell ref="A321:E321"/>
    <mergeCell ref="B322:F322"/>
    <mergeCell ref="A278:E278"/>
    <mergeCell ref="A279:E279"/>
    <mergeCell ref="A280:E280"/>
    <mergeCell ref="B282:F282"/>
    <mergeCell ref="A283:E283"/>
    <mergeCell ref="A284:E284"/>
    <mergeCell ref="B290:F290"/>
    <mergeCell ref="A291:E291"/>
    <mergeCell ref="A292:E292"/>
    <mergeCell ref="A293:E293"/>
    <mergeCell ref="A294:E294"/>
    <mergeCell ref="A295:E295"/>
    <mergeCell ref="A296:E296"/>
    <mergeCell ref="B298:F298"/>
    <mergeCell ref="A299:E299"/>
    <mergeCell ref="A300:E300"/>
    <mergeCell ref="A301:E301"/>
    <mergeCell ref="A302:E302"/>
    <mergeCell ref="B146:F146"/>
    <mergeCell ref="B145:F145"/>
    <mergeCell ref="B274:F274"/>
    <mergeCell ref="A275:E275"/>
    <mergeCell ref="A276:E276"/>
    <mergeCell ref="A277:E277"/>
    <mergeCell ref="B154:F154"/>
    <mergeCell ref="A163:B163"/>
    <mergeCell ref="A165:B165"/>
    <mergeCell ref="A170:B170"/>
    <mergeCell ref="A172:B172"/>
    <mergeCell ref="A160:D160"/>
    <mergeCell ref="A131:E131"/>
    <mergeCell ref="A132:E132"/>
    <mergeCell ref="A133:E133"/>
    <mergeCell ref="B135:F135"/>
    <mergeCell ref="B136:F136"/>
    <mergeCell ref="B137:F137"/>
    <mergeCell ref="A124:E124"/>
    <mergeCell ref="B126:F126"/>
    <mergeCell ref="A127:E127"/>
    <mergeCell ref="A128:E128"/>
    <mergeCell ref="A129:E129"/>
    <mergeCell ref="A130:E130"/>
    <mergeCell ref="B117:F117"/>
    <mergeCell ref="A118:E118"/>
    <mergeCell ref="A119:E119"/>
    <mergeCell ref="A120:E120"/>
    <mergeCell ref="A122:E122"/>
    <mergeCell ref="A123:E123"/>
    <mergeCell ref="A109:E109"/>
    <mergeCell ref="A110:E110"/>
    <mergeCell ref="A111:E111"/>
    <mergeCell ref="A113:E113"/>
    <mergeCell ref="A114:E114"/>
    <mergeCell ref="A115:E115"/>
    <mergeCell ref="A104:E104"/>
    <mergeCell ref="A105:E105"/>
    <mergeCell ref="A106:E106"/>
    <mergeCell ref="B108:F108"/>
    <mergeCell ref="A93:E93"/>
    <mergeCell ref="A94:E94"/>
    <mergeCell ref="A96:E96"/>
    <mergeCell ref="A97:E97"/>
    <mergeCell ref="A98:E98"/>
    <mergeCell ref="B100:F100"/>
    <mergeCell ref="A85:E85"/>
    <mergeCell ref="A86:E86"/>
    <mergeCell ref="A88:E88"/>
    <mergeCell ref="A89:E89"/>
    <mergeCell ref="A90:E90"/>
    <mergeCell ref="B92:F92"/>
    <mergeCell ref="B84:F84"/>
    <mergeCell ref="A101:E101"/>
    <mergeCell ref="A102:E102"/>
    <mergeCell ref="A20:E20"/>
    <mergeCell ref="B21:F21"/>
    <mergeCell ref="A22:E22"/>
    <mergeCell ref="A23:E23"/>
    <mergeCell ref="B70:F70"/>
    <mergeCell ref="B71:F71"/>
    <mergeCell ref="B37:F37"/>
    <mergeCell ref="B38:F38"/>
    <mergeCell ref="B39:F39"/>
    <mergeCell ref="A30:E30"/>
    <mergeCell ref="A31:E31"/>
    <mergeCell ref="A33:E33"/>
    <mergeCell ref="A34:E34"/>
    <mergeCell ref="A35:E35"/>
    <mergeCell ref="A36:E36"/>
    <mergeCell ref="A189:C189"/>
    <mergeCell ref="A194:C194"/>
    <mergeCell ref="A205:C205"/>
    <mergeCell ref="A216:C216"/>
    <mergeCell ref="A224:C224"/>
    <mergeCell ref="A235:D235"/>
    <mergeCell ref="A241:E241"/>
    <mergeCell ref="A270:E270"/>
    <mergeCell ref="A11:F11"/>
    <mergeCell ref="B13:F13"/>
    <mergeCell ref="B14:F14"/>
    <mergeCell ref="A15:E15"/>
    <mergeCell ref="B16:F16"/>
    <mergeCell ref="A17:E17"/>
    <mergeCell ref="B48:F48"/>
    <mergeCell ref="A54:A55"/>
    <mergeCell ref="A24:E24"/>
    <mergeCell ref="A25:B25"/>
    <mergeCell ref="B26:F26"/>
    <mergeCell ref="B27:F27"/>
    <mergeCell ref="B28:F28"/>
    <mergeCell ref="A29:E29"/>
    <mergeCell ref="A18:E18"/>
    <mergeCell ref="A19:E19"/>
    <mergeCell ref="A303:E303"/>
    <mergeCell ref="A304:E304"/>
    <mergeCell ref="B306:F306"/>
    <mergeCell ref="A307:E307"/>
    <mergeCell ref="A308:E308"/>
    <mergeCell ref="A309:E309"/>
    <mergeCell ref="A310:E310"/>
    <mergeCell ref="A311:E311"/>
    <mergeCell ref="A312:E312"/>
    <mergeCell ref="B557:F557"/>
    <mergeCell ref="A558:E558"/>
    <mergeCell ref="A559:E559"/>
    <mergeCell ref="A560:E560"/>
    <mergeCell ref="A561:E561"/>
    <mergeCell ref="A562:E562"/>
    <mergeCell ref="A563:E563"/>
    <mergeCell ref="B314:F314"/>
    <mergeCell ref="A315:E315"/>
    <mergeCell ref="A316:E316"/>
    <mergeCell ref="A317:E317"/>
    <mergeCell ref="A318:E318"/>
    <mergeCell ref="A319:E319"/>
    <mergeCell ref="A320:E320"/>
    <mergeCell ref="B412:F412"/>
    <mergeCell ref="A413:E413"/>
    <mergeCell ref="A329:E329"/>
    <mergeCell ref="A330:E330"/>
    <mergeCell ref="A331:E331"/>
    <mergeCell ref="A332:E332"/>
    <mergeCell ref="B333:F333"/>
    <mergeCell ref="A336:E336"/>
    <mergeCell ref="B323:F323"/>
    <mergeCell ref="B324:F324"/>
  </mergeCells>
  <printOptions horizontalCentered="1"/>
  <pageMargins left="0.51181102362204722" right="0.51181102362204722" top="0.39370078740157483" bottom="0.39370078740157483" header="0.19685039370078741" footer="0.19685039370078741"/>
  <pageSetup paperSize="9" scale="73" orientation="portrait" horizontalDpi="4294967293" verticalDpi="360" r:id="rId1"/>
  <headerFooter>
    <oddFooter>&amp;R&amp;P</oddFooter>
  </headerFooter>
  <rowBreaks count="2" manualBreakCount="2">
    <brk id="254" max="5" man="1"/>
    <brk id="320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F1A06-0CB4-DA46-9F8C-BF6FCE8EB876}">
  <dimension ref="A1:Q399"/>
  <sheetViews>
    <sheetView topLeftCell="A383" workbookViewId="0">
      <selection activeCell="A98" sqref="A98:XFD210"/>
    </sheetView>
  </sheetViews>
  <sheetFormatPr defaultColWidth="11" defaultRowHeight="14.25" x14ac:dyDescent="0.2"/>
  <cols>
    <col min="2" max="2" width="52.625" customWidth="1"/>
    <col min="3" max="3" width="12.5" style="28" customWidth="1"/>
    <col min="4" max="4" width="15" style="28" customWidth="1"/>
    <col min="5" max="5" width="14.125" style="28" customWidth="1"/>
    <col min="6" max="6" width="13.375" style="28" customWidth="1"/>
    <col min="7" max="8" width="10.875" style="28"/>
  </cols>
  <sheetData>
    <row r="1" spans="1:17" ht="15" thickBot="1" x14ac:dyDescent="0.25"/>
    <row r="2" spans="1:17" s="26" customFormat="1" ht="14.25" customHeight="1" x14ac:dyDescent="0.2">
      <c r="A2" s="465" t="s">
        <v>921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7"/>
      <c r="Q2" s="27"/>
    </row>
    <row r="3" spans="1:17" s="26" customFormat="1" ht="28.5" customHeight="1" x14ac:dyDescent="0.2">
      <c r="A3" s="468"/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70"/>
      <c r="Q3" s="27"/>
    </row>
    <row r="4" spans="1:17" s="26" customFormat="1" ht="14.25" customHeight="1" x14ac:dyDescent="0.2">
      <c r="A4" s="471" t="s">
        <v>922</v>
      </c>
      <c r="B4" s="472"/>
      <c r="C4" s="473"/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5"/>
      <c r="Q4" s="27"/>
    </row>
    <row r="6" spans="1:17" x14ac:dyDescent="0.2">
      <c r="A6" s="9" t="s">
        <v>4</v>
      </c>
      <c r="B6" s="29" t="s">
        <v>5</v>
      </c>
    </row>
    <row r="8" spans="1:17" ht="15" x14ac:dyDescent="0.25">
      <c r="C8" s="28" t="s">
        <v>923</v>
      </c>
      <c r="D8" s="30" t="s">
        <v>924</v>
      </c>
      <c r="E8" s="28">
        <v>8</v>
      </c>
      <c r="F8" s="34" t="s">
        <v>925</v>
      </c>
    </row>
    <row r="10" spans="1:17" ht="25.5" x14ac:dyDescent="0.2">
      <c r="A10" s="9" t="s">
        <v>14</v>
      </c>
      <c r="B10" s="29" t="s">
        <v>15</v>
      </c>
    </row>
    <row r="12" spans="1:17" ht="15" x14ac:dyDescent="0.25">
      <c r="C12" s="28" t="s">
        <v>923</v>
      </c>
      <c r="D12" s="30" t="s">
        <v>924</v>
      </c>
      <c r="E12" s="28">
        <v>8</v>
      </c>
      <c r="F12" s="34" t="s">
        <v>925</v>
      </c>
    </row>
    <row r="14" spans="1:17" ht="63.75" x14ac:dyDescent="0.2">
      <c r="A14" s="9" t="s">
        <v>50</v>
      </c>
      <c r="B14" s="29" t="s">
        <v>51</v>
      </c>
    </row>
    <row r="15" spans="1:17" x14ac:dyDescent="0.2">
      <c r="C15" s="30" t="s">
        <v>947</v>
      </c>
      <c r="D15" s="30" t="s">
        <v>948</v>
      </c>
      <c r="E15" s="30" t="s">
        <v>927</v>
      </c>
      <c r="F15" s="30" t="s">
        <v>928</v>
      </c>
    </row>
    <row r="16" spans="1:17" x14ac:dyDescent="0.2">
      <c r="B16" t="s">
        <v>926</v>
      </c>
      <c r="C16" s="28">
        <v>14.5</v>
      </c>
      <c r="D16" s="28">
        <v>27</v>
      </c>
      <c r="E16" s="28">
        <v>1.8</v>
      </c>
      <c r="F16" s="28">
        <f>C16*D16*E16</f>
        <v>704.7</v>
      </c>
    </row>
    <row r="18" spans="1:7" x14ac:dyDescent="0.2">
      <c r="B18" t="s">
        <v>929</v>
      </c>
      <c r="C18" s="28">
        <v>8.4</v>
      </c>
      <c r="D18" s="28">
        <v>1.4</v>
      </c>
      <c r="E18" s="28">
        <v>0.35</v>
      </c>
      <c r="F18" s="28">
        <f t="shared" ref="F18:F20" si="0">C18*D18*E18</f>
        <v>4.1159999999999997</v>
      </c>
    </row>
    <row r="19" spans="1:7" x14ac:dyDescent="0.2">
      <c r="C19" s="28">
        <v>8.4</v>
      </c>
      <c r="D19" s="28">
        <v>9.1999999999999993</v>
      </c>
      <c r="E19" s="28">
        <v>1.2</v>
      </c>
      <c r="F19" s="28">
        <f t="shared" si="0"/>
        <v>92.736000000000004</v>
      </c>
    </row>
    <row r="20" spans="1:7" x14ac:dyDescent="0.2">
      <c r="C20" s="28">
        <v>8.4</v>
      </c>
      <c r="D20" s="28">
        <v>6.55</v>
      </c>
      <c r="E20" s="28">
        <v>1.5</v>
      </c>
      <c r="F20" s="28">
        <f t="shared" si="0"/>
        <v>82.53</v>
      </c>
    </row>
    <row r="22" spans="1:7" x14ac:dyDescent="0.2">
      <c r="E22" s="28" t="s">
        <v>923</v>
      </c>
      <c r="F22" s="28">
        <f>SUM(F16:F20)</f>
        <v>884.08199999999999</v>
      </c>
      <c r="G22" s="35" t="s">
        <v>49</v>
      </c>
    </row>
    <row r="24" spans="1:7" ht="38.25" x14ac:dyDescent="0.2">
      <c r="A24" s="9" t="s">
        <v>52</v>
      </c>
      <c r="B24" s="29" t="s">
        <v>35</v>
      </c>
    </row>
    <row r="25" spans="1:7" x14ac:dyDescent="0.2">
      <c r="C25" s="28" t="s">
        <v>930</v>
      </c>
      <c r="D25" s="28" t="s">
        <v>931</v>
      </c>
      <c r="E25" s="28" t="s">
        <v>933</v>
      </c>
    </row>
    <row r="26" spans="1:7" ht="15" x14ac:dyDescent="0.25">
      <c r="B26" t="s">
        <v>932</v>
      </c>
      <c r="C26" s="28">
        <v>884.08</v>
      </c>
      <c r="D26" s="28">
        <v>1.25</v>
      </c>
      <c r="E26" s="31">
        <f>C26*D26</f>
        <v>1105.1000000000001</v>
      </c>
      <c r="F26" s="6" t="s">
        <v>49</v>
      </c>
    </row>
    <row r="28" spans="1:7" x14ac:dyDescent="0.2">
      <c r="C28" s="30" t="s">
        <v>947</v>
      </c>
      <c r="D28" s="30" t="s">
        <v>948</v>
      </c>
      <c r="E28" s="30" t="s">
        <v>927</v>
      </c>
      <c r="F28" s="30" t="s">
        <v>928</v>
      </c>
    </row>
    <row r="29" spans="1:7" x14ac:dyDescent="0.2">
      <c r="B29" t="s">
        <v>934</v>
      </c>
      <c r="C29" s="28">
        <v>27</v>
      </c>
      <c r="D29" s="28">
        <v>2</v>
      </c>
      <c r="E29" s="28">
        <v>1.8</v>
      </c>
      <c r="F29" s="28">
        <f t="shared" ref="F29:F35" si="1">C29*D29*E29</f>
        <v>97.2</v>
      </c>
    </row>
    <row r="30" spans="1:7" x14ac:dyDescent="0.2">
      <c r="C30" s="28">
        <v>14.5</v>
      </c>
      <c r="D30" s="28">
        <v>2</v>
      </c>
      <c r="E30" s="28">
        <v>1.8</v>
      </c>
      <c r="F30" s="28">
        <f t="shared" si="1"/>
        <v>52.2</v>
      </c>
    </row>
    <row r="31" spans="1:7" x14ac:dyDescent="0.2">
      <c r="C31" s="28">
        <v>1</v>
      </c>
      <c r="D31" s="28">
        <v>1.286</v>
      </c>
      <c r="E31" s="28">
        <v>0.35</v>
      </c>
      <c r="F31" s="28">
        <f t="shared" si="1"/>
        <v>0.4501</v>
      </c>
    </row>
    <row r="32" spans="1:7" x14ac:dyDescent="0.2">
      <c r="C32" s="28">
        <v>1</v>
      </c>
      <c r="D32" s="28">
        <v>8.4</v>
      </c>
      <c r="E32" s="28">
        <v>0.35</v>
      </c>
      <c r="F32" s="28">
        <f t="shared" si="1"/>
        <v>2.94</v>
      </c>
    </row>
    <row r="33" spans="1:7" x14ac:dyDescent="0.2">
      <c r="C33" s="28">
        <v>2</v>
      </c>
      <c r="D33" s="28">
        <v>9.1999999999999993</v>
      </c>
      <c r="E33" s="28">
        <v>1.2</v>
      </c>
      <c r="F33" s="28">
        <f t="shared" si="1"/>
        <v>22.08</v>
      </c>
    </row>
    <row r="34" spans="1:7" x14ac:dyDescent="0.2">
      <c r="C34" s="28">
        <v>2</v>
      </c>
      <c r="D34" s="28">
        <v>6.55</v>
      </c>
      <c r="E34" s="28">
        <v>1.5</v>
      </c>
      <c r="F34" s="28">
        <f t="shared" si="1"/>
        <v>19.649999999999999</v>
      </c>
    </row>
    <row r="35" spans="1:7" x14ac:dyDescent="0.2">
      <c r="C35" s="28">
        <v>1</v>
      </c>
      <c r="D35" s="28">
        <v>8.4</v>
      </c>
      <c r="E35" s="28">
        <v>1.5</v>
      </c>
      <c r="F35" s="28">
        <f t="shared" si="1"/>
        <v>12.600000000000001</v>
      </c>
    </row>
    <row r="37" spans="1:7" ht="15" x14ac:dyDescent="0.25">
      <c r="E37" s="28" t="s">
        <v>935</v>
      </c>
      <c r="F37" s="31">
        <f>SUM(F29:F36)</f>
        <v>207.12009999999998</v>
      </c>
      <c r="G37" s="35" t="s">
        <v>49</v>
      </c>
    </row>
    <row r="39" spans="1:7" x14ac:dyDescent="0.2">
      <c r="C39" s="28" t="s">
        <v>930</v>
      </c>
      <c r="D39" s="28" t="s">
        <v>936</v>
      </c>
      <c r="E39" s="28" t="s">
        <v>937</v>
      </c>
    </row>
    <row r="40" spans="1:7" ht="15" x14ac:dyDescent="0.25">
      <c r="C40" s="31">
        <f>E26-F37</f>
        <v>897.97990000000016</v>
      </c>
      <c r="D40" s="28">
        <v>20</v>
      </c>
      <c r="E40" s="31">
        <f>C40*D40</f>
        <v>17959.598000000002</v>
      </c>
    </row>
    <row r="42" spans="1:7" ht="15" x14ac:dyDescent="0.25">
      <c r="B42" s="32" t="s">
        <v>938</v>
      </c>
      <c r="E42" s="31">
        <v>143067.57999999999</v>
      </c>
    </row>
    <row r="44" spans="1:7" ht="15" x14ac:dyDescent="0.25">
      <c r="D44" s="31" t="s">
        <v>939</v>
      </c>
      <c r="E44" s="31">
        <f>E42+E40</f>
        <v>161027.17799999999</v>
      </c>
      <c r="F44" s="31" t="s">
        <v>943</v>
      </c>
    </row>
    <row r="46" spans="1:7" ht="38.25" x14ac:dyDescent="0.2">
      <c r="A46" s="9" t="s">
        <v>61</v>
      </c>
      <c r="B46" s="29" t="s">
        <v>62</v>
      </c>
    </row>
    <row r="47" spans="1:7" x14ac:dyDescent="0.2">
      <c r="C47" s="30" t="s">
        <v>947</v>
      </c>
      <c r="D47" s="30" t="s">
        <v>948</v>
      </c>
      <c r="E47" s="28" t="s">
        <v>941</v>
      </c>
    </row>
    <row r="48" spans="1:7" x14ac:dyDescent="0.2">
      <c r="B48" t="s">
        <v>940</v>
      </c>
      <c r="C48" s="28">
        <v>68.599999999999994</v>
      </c>
      <c r="D48" s="28">
        <v>16</v>
      </c>
      <c r="E48" s="28">
        <f>C48*D48</f>
        <v>1097.5999999999999</v>
      </c>
    </row>
    <row r="49" spans="2:6" x14ac:dyDescent="0.2">
      <c r="C49" s="28">
        <v>23.38</v>
      </c>
      <c r="D49" s="28">
        <v>3</v>
      </c>
      <c r="E49" s="28">
        <f>C49*D49</f>
        <v>70.14</v>
      </c>
    </row>
    <row r="51" spans="2:6" x14ac:dyDescent="0.2">
      <c r="B51" t="s">
        <v>942</v>
      </c>
      <c r="C51" s="28">
        <v>5.15</v>
      </c>
      <c r="D51" s="28">
        <v>5</v>
      </c>
      <c r="E51" s="28">
        <f t="shared" ref="E51:E54" si="2">C51*D51</f>
        <v>25.75</v>
      </c>
    </row>
    <row r="52" spans="2:6" x14ac:dyDescent="0.2">
      <c r="C52" s="28">
        <v>5.15</v>
      </c>
      <c r="D52" s="28">
        <v>5</v>
      </c>
      <c r="E52" s="28">
        <f t="shared" si="2"/>
        <v>25.75</v>
      </c>
    </row>
    <row r="53" spans="2:6" x14ac:dyDescent="0.2">
      <c r="C53" s="28">
        <v>4.95</v>
      </c>
      <c r="D53" s="28">
        <v>5</v>
      </c>
      <c r="E53" s="28">
        <f t="shared" si="2"/>
        <v>24.75</v>
      </c>
    </row>
    <row r="54" spans="2:6" x14ac:dyDescent="0.2">
      <c r="C54" s="28">
        <v>8.5500000000000007</v>
      </c>
      <c r="D54" s="28">
        <v>5</v>
      </c>
      <c r="E54" s="28">
        <f t="shared" si="2"/>
        <v>42.75</v>
      </c>
    </row>
    <row r="56" spans="2:6" ht="15" x14ac:dyDescent="0.25">
      <c r="D56" s="31" t="s">
        <v>923</v>
      </c>
      <c r="E56" s="31">
        <f>E48+E49-E51-E52-E53-E54</f>
        <v>1048.74</v>
      </c>
      <c r="F56" s="33" t="s">
        <v>13</v>
      </c>
    </row>
    <row r="58" spans="2:6" ht="27" x14ac:dyDescent="0.2">
      <c r="B58" s="23" t="s">
        <v>906</v>
      </c>
    </row>
    <row r="62" spans="2:6" x14ac:dyDescent="0.2">
      <c r="B62" s="23" t="s">
        <v>908</v>
      </c>
    </row>
    <row r="64" spans="2:6" ht="15" x14ac:dyDescent="0.25">
      <c r="C64" s="28" t="s">
        <v>923</v>
      </c>
      <c r="D64" s="30" t="s">
        <v>924</v>
      </c>
      <c r="E64" s="28">
        <v>6</v>
      </c>
      <c r="F64" s="34" t="s">
        <v>925</v>
      </c>
    </row>
    <row r="66" spans="1:7" ht="25.5" x14ac:dyDescent="0.2">
      <c r="A66" s="9" t="s">
        <v>87</v>
      </c>
      <c r="B66" s="29" t="s">
        <v>89</v>
      </c>
    </row>
    <row r="67" spans="1:7" x14ac:dyDescent="0.2">
      <c r="C67" s="30" t="s">
        <v>947</v>
      </c>
      <c r="D67" s="30" t="s">
        <v>948</v>
      </c>
      <c r="E67" s="30" t="s">
        <v>927</v>
      </c>
      <c r="F67" s="30" t="s">
        <v>928</v>
      </c>
    </row>
    <row r="68" spans="1:7" x14ac:dyDescent="0.2">
      <c r="C68" s="28">
        <v>27</v>
      </c>
      <c r="D68" s="28">
        <v>2</v>
      </c>
      <c r="E68" s="28">
        <v>1.8</v>
      </c>
      <c r="F68" s="28">
        <f t="shared" ref="F68:F74" si="3">C68*D68*E68</f>
        <v>97.2</v>
      </c>
    </row>
    <row r="69" spans="1:7" x14ac:dyDescent="0.2">
      <c r="C69" s="28">
        <v>14.5</v>
      </c>
      <c r="D69" s="28">
        <v>2</v>
      </c>
      <c r="E69" s="28">
        <v>1.8</v>
      </c>
      <c r="F69" s="28">
        <f t="shared" si="3"/>
        <v>52.2</v>
      </c>
    </row>
    <row r="70" spans="1:7" x14ac:dyDescent="0.2">
      <c r="C70" s="28">
        <v>1</v>
      </c>
      <c r="D70" s="28">
        <v>1.286</v>
      </c>
      <c r="E70" s="28">
        <v>0.35</v>
      </c>
      <c r="F70" s="28">
        <f t="shared" si="3"/>
        <v>0.4501</v>
      </c>
    </row>
    <row r="71" spans="1:7" x14ac:dyDescent="0.2">
      <c r="C71" s="28">
        <v>1</v>
      </c>
      <c r="D71" s="28">
        <v>8.4</v>
      </c>
      <c r="E71" s="28">
        <v>0.35</v>
      </c>
      <c r="F71" s="28">
        <f t="shared" si="3"/>
        <v>2.94</v>
      </c>
    </row>
    <row r="72" spans="1:7" x14ac:dyDescent="0.2">
      <c r="C72" s="28">
        <v>2</v>
      </c>
      <c r="D72" s="28">
        <v>9.1999999999999993</v>
      </c>
      <c r="E72" s="28">
        <v>1.2</v>
      </c>
      <c r="F72" s="28">
        <f t="shared" si="3"/>
        <v>22.08</v>
      </c>
    </row>
    <row r="73" spans="1:7" x14ac:dyDescent="0.2">
      <c r="C73" s="28">
        <v>2</v>
      </c>
      <c r="D73" s="28">
        <v>6.55</v>
      </c>
      <c r="E73" s="28">
        <v>1.5</v>
      </c>
      <c r="F73" s="28">
        <f t="shared" si="3"/>
        <v>19.649999999999999</v>
      </c>
    </row>
    <row r="74" spans="1:7" x14ac:dyDescent="0.2">
      <c r="C74" s="28">
        <v>1</v>
      </c>
      <c r="D74" s="28">
        <v>8.4</v>
      </c>
      <c r="E74" s="28">
        <v>1.5</v>
      </c>
      <c r="F74" s="28">
        <f t="shared" si="3"/>
        <v>12.600000000000001</v>
      </c>
    </row>
    <row r="76" spans="1:7" ht="15" x14ac:dyDescent="0.25">
      <c r="E76" s="31" t="s">
        <v>923</v>
      </c>
      <c r="F76" s="31">
        <f>SUM(F68:F75)</f>
        <v>207.12009999999998</v>
      </c>
      <c r="G76" s="35" t="s">
        <v>49</v>
      </c>
    </row>
    <row r="78" spans="1:7" ht="25.5" x14ac:dyDescent="0.2">
      <c r="A78" s="9" t="s">
        <v>92</v>
      </c>
      <c r="B78" s="29" t="s">
        <v>94</v>
      </c>
    </row>
    <row r="79" spans="1:7" x14ac:dyDescent="0.2">
      <c r="C79" s="30" t="s">
        <v>947</v>
      </c>
      <c r="D79" s="30" t="s">
        <v>948</v>
      </c>
      <c r="E79" s="28" t="s">
        <v>941</v>
      </c>
    </row>
    <row r="80" spans="1:7" x14ac:dyDescent="0.2">
      <c r="C80" s="28">
        <v>25.56</v>
      </c>
      <c r="D80" s="28">
        <v>12.94</v>
      </c>
      <c r="E80" s="28">
        <f t="shared" ref="E80:E81" si="4">C80*D80</f>
        <v>330.74639999999999</v>
      </c>
    </row>
    <row r="81" spans="1:6" x14ac:dyDescent="0.2">
      <c r="C81" s="28">
        <v>16.77</v>
      </c>
      <c r="D81" s="28">
        <v>7.11</v>
      </c>
      <c r="E81" s="28">
        <f t="shared" si="4"/>
        <v>119.2347</v>
      </c>
    </row>
    <row r="83" spans="1:6" ht="15" x14ac:dyDescent="0.25">
      <c r="D83" s="31" t="s">
        <v>923</v>
      </c>
      <c r="E83" s="31">
        <f>E81+E80</f>
        <v>449.98109999999997</v>
      </c>
      <c r="F83" s="33" t="s">
        <v>13</v>
      </c>
    </row>
    <row r="85" spans="1:6" ht="38.25" x14ac:dyDescent="0.2">
      <c r="A85" s="9" t="s">
        <v>145</v>
      </c>
      <c r="B85" s="29" t="s">
        <v>146</v>
      </c>
    </row>
    <row r="86" spans="1:6" x14ac:dyDescent="0.2">
      <c r="D86" s="30" t="s">
        <v>944</v>
      </c>
    </row>
    <row r="87" spans="1:6" x14ac:dyDescent="0.2">
      <c r="B87" t="s">
        <v>945</v>
      </c>
      <c r="D87" s="28">
        <v>303.10000000000002</v>
      </c>
    </row>
    <row r="88" spans="1:6" x14ac:dyDescent="0.2">
      <c r="D88" s="28">
        <v>303.10000000000002</v>
      </c>
    </row>
    <row r="90" spans="1:6" x14ac:dyDescent="0.2">
      <c r="C90" s="28" t="s">
        <v>923</v>
      </c>
      <c r="D90" s="28">
        <f>D88+D87</f>
        <v>606.20000000000005</v>
      </c>
    </row>
    <row r="92" spans="1:6" ht="38.25" x14ac:dyDescent="0.2">
      <c r="A92" s="9" t="s">
        <v>147</v>
      </c>
      <c r="B92" s="29" t="s">
        <v>148</v>
      </c>
    </row>
    <row r="93" spans="1:6" x14ac:dyDescent="0.2">
      <c r="D93" s="30" t="s">
        <v>107</v>
      </c>
    </row>
    <row r="94" spans="1:6" x14ac:dyDescent="0.2">
      <c r="B94" t="s">
        <v>946</v>
      </c>
      <c r="D94" s="28">
        <v>444.4</v>
      </c>
    </row>
    <row r="96" spans="1:6" x14ac:dyDescent="0.2">
      <c r="C96" s="28" t="s">
        <v>923</v>
      </c>
      <c r="D96" s="28">
        <v>444.4</v>
      </c>
    </row>
    <row r="98" spans="2:6" ht="40.5" x14ac:dyDescent="0.2">
      <c r="B98" s="23" t="s">
        <v>913</v>
      </c>
    </row>
    <row r="100" spans="2:6" x14ac:dyDescent="0.2">
      <c r="C100" s="30" t="s">
        <v>947</v>
      </c>
      <c r="D100" s="30" t="s">
        <v>948</v>
      </c>
      <c r="E100" s="30" t="s">
        <v>950</v>
      </c>
    </row>
    <row r="101" spans="2:6" x14ac:dyDescent="0.2">
      <c r="B101" t="s">
        <v>949</v>
      </c>
      <c r="C101" s="28">
        <v>25.56</v>
      </c>
      <c r="D101" s="28">
        <v>12.94</v>
      </c>
      <c r="E101" s="28">
        <v>0.25</v>
      </c>
      <c r="F101" s="28">
        <f t="shared" ref="F101" si="5">C101*D101*E101</f>
        <v>82.686599999999999</v>
      </c>
    </row>
    <row r="103" spans="2:6" x14ac:dyDescent="0.2">
      <c r="B103" t="s">
        <v>951</v>
      </c>
      <c r="C103" s="28">
        <v>25.56</v>
      </c>
      <c r="D103" s="28">
        <v>1.5</v>
      </c>
      <c r="E103" s="28">
        <v>0.25</v>
      </c>
      <c r="F103" s="28">
        <f t="shared" ref="F103:F106" si="6">C103*D103*E103</f>
        <v>9.5849999999999991</v>
      </c>
    </row>
    <row r="104" spans="2:6" x14ac:dyDescent="0.2">
      <c r="C104" s="28">
        <v>25.56</v>
      </c>
      <c r="D104" s="28">
        <v>1.5</v>
      </c>
      <c r="E104" s="28">
        <v>0.25</v>
      </c>
      <c r="F104" s="28">
        <f t="shared" si="6"/>
        <v>9.5849999999999991</v>
      </c>
    </row>
    <row r="105" spans="2:6" x14ac:dyDescent="0.2">
      <c r="C105" s="28">
        <v>12.94</v>
      </c>
      <c r="D105" s="28">
        <v>1.5</v>
      </c>
      <c r="E105" s="28">
        <v>0.25</v>
      </c>
      <c r="F105" s="28">
        <f t="shared" si="6"/>
        <v>4.8525</v>
      </c>
    </row>
    <row r="106" spans="2:6" x14ac:dyDescent="0.2">
      <c r="C106" s="28">
        <v>12.94</v>
      </c>
      <c r="D106" s="28">
        <v>1.5</v>
      </c>
      <c r="E106" s="28">
        <v>0.25</v>
      </c>
      <c r="F106" s="28">
        <f t="shared" si="6"/>
        <v>4.8525</v>
      </c>
    </row>
    <row r="108" spans="2:6" x14ac:dyDescent="0.2">
      <c r="B108" t="s">
        <v>952</v>
      </c>
      <c r="C108" s="28">
        <v>16.77</v>
      </c>
      <c r="D108" s="28">
        <v>7.11</v>
      </c>
      <c r="E108" s="28">
        <v>0.25</v>
      </c>
      <c r="F108" s="28">
        <f t="shared" ref="F108" si="7">C108*D108*E108</f>
        <v>29.808675000000001</v>
      </c>
    </row>
    <row r="110" spans="2:6" x14ac:dyDescent="0.2">
      <c r="B110" t="s">
        <v>953</v>
      </c>
      <c r="C110" s="28">
        <v>1.3</v>
      </c>
      <c r="D110" s="28">
        <v>7.11</v>
      </c>
      <c r="E110" s="28">
        <v>0.25</v>
      </c>
      <c r="F110" s="28">
        <f t="shared" ref="F110:F123" si="8">C110*D110*E110</f>
        <v>2.3107500000000001</v>
      </c>
    </row>
    <row r="111" spans="2:6" x14ac:dyDescent="0.2">
      <c r="C111" s="28">
        <v>1.3</v>
      </c>
      <c r="D111" s="28">
        <v>7.11</v>
      </c>
      <c r="E111" s="28">
        <v>0.25</v>
      </c>
      <c r="F111" s="28">
        <f t="shared" si="8"/>
        <v>2.3107500000000001</v>
      </c>
    </row>
    <row r="112" spans="2:6" x14ac:dyDescent="0.2">
      <c r="C112" s="28">
        <v>0.65</v>
      </c>
      <c r="D112" s="28">
        <v>7.11</v>
      </c>
      <c r="E112" s="28">
        <v>0.25</v>
      </c>
      <c r="F112" s="28">
        <f t="shared" si="8"/>
        <v>1.155375</v>
      </c>
    </row>
    <row r="113" spans="2:7" x14ac:dyDescent="0.2">
      <c r="C113" s="28">
        <v>0.65</v>
      </c>
      <c r="D113" s="28">
        <v>7.11</v>
      </c>
      <c r="E113" s="28">
        <v>0.25</v>
      </c>
      <c r="F113" s="28">
        <f t="shared" si="8"/>
        <v>1.155375</v>
      </c>
    </row>
    <row r="114" spans="2:7" x14ac:dyDescent="0.2">
      <c r="C114" s="28">
        <v>0.65</v>
      </c>
      <c r="D114" s="28">
        <v>7.11</v>
      </c>
      <c r="E114" s="28">
        <v>0.25</v>
      </c>
      <c r="F114" s="28">
        <f t="shared" si="8"/>
        <v>1.155375</v>
      </c>
    </row>
    <row r="115" spans="2:7" x14ac:dyDescent="0.2">
      <c r="C115" s="28">
        <v>1.4</v>
      </c>
      <c r="D115" s="28">
        <v>0.3</v>
      </c>
      <c r="E115" s="28">
        <v>0.25</v>
      </c>
      <c r="F115" s="28">
        <f t="shared" si="8"/>
        <v>0.105</v>
      </c>
    </row>
    <row r="116" spans="2:7" x14ac:dyDescent="0.2">
      <c r="C116" s="28">
        <v>1.4</v>
      </c>
      <c r="D116" s="28">
        <v>0.3</v>
      </c>
      <c r="E116" s="28">
        <v>0.25</v>
      </c>
      <c r="F116" s="28">
        <f t="shared" si="8"/>
        <v>0.105</v>
      </c>
    </row>
    <row r="117" spans="2:7" x14ac:dyDescent="0.2">
      <c r="C117" s="28">
        <v>9.1999999999999993</v>
      </c>
      <c r="D117" s="28">
        <v>0.65</v>
      </c>
      <c r="E117" s="28">
        <v>0.25</v>
      </c>
      <c r="F117" s="28">
        <f t="shared" si="8"/>
        <v>1.4949999999999999</v>
      </c>
    </row>
    <row r="118" spans="2:7" x14ac:dyDescent="0.2">
      <c r="C118" s="28">
        <v>9.1999999999999993</v>
      </c>
      <c r="D118" s="28">
        <v>0.65</v>
      </c>
      <c r="E118" s="28">
        <v>0.25</v>
      </c>
      <c r="F118" s="28">
        <f t="shared" si="8"/>
        <v>1.4949999999999999</v>
      </c>
    </row>
    <row r="119" spans="2:7" x14ac:dyDescent="0.2">
      <c r="C119" s="28">
        <v>5.55</v>
      </c>
      <c r="D119" s="28">
        <v>1.3</v>
      </c>
      <c r="E119" s="28">
        <v>0.25</v>
      </c>
      <c r="F119" s="28">
        <f t="shared" si="8"/>
        <v>1.80375</v>
      </c>
    </row>
    <row r="120" spans="2:7" x14ac:dyDescent="0.2">
      <c r="C120" s="28">
        <v>5.55</v>
      </c>
      <c r="D120" s="28">
        <v>1.3</v>
      </c>
      <c r="E120" s="28">
        <v>0.25</v>
      </c>
      <c r="F120" s="28">
        <f t="shared" si="8"/>
        <v>1.80375</v>
      </c>
    </row>
    <row r="121" spans="2:7" x14ac:dyDescent="0.2">
      <c r="C121" s="28">
        <v>0.49</v>
      </c>
      <c r="D121" s="28">
        <v>7.11</v>
      </c>
      <c r="E121" s="28">
        <v>0.3</v>
      </c>
      <c r="F121" s="28">
        <f t="shared" si="8"/>
        <v>1.0451699999999999</v>
      </c>
    </row>
    <row r="122" spans="2:7" x14ac:dyDescent="0.2">
      <c r="C122" s="28">
        <v>0.33</v>
      </c>
      <c r="D122" s="28">
        <v>7.11</v>
      </c>
      <c r="E122" s="28">
        <v>0.3</v>
      </c>
      <c r="F122" s="28">
        <f t="shared" si="8"/>
        <v>0.70389000000000002</v>
      </c>
    </row>
    <row r="123" spans="2:7" x14ac:dyDescent="0.2">
      <c r="C123" s="28">
        <v>0.17399999999999999</v>
      </c>
      <c r="D123" s="28">
        <v>7.11</v>
      </c>
      <c r="E123" s="28">
        <v>0.3</v>
      </c>
      <c r="F123" s="28">
        <f t="shared" si="8"/>
        <v>0.37114199999999997</v>
      </c>
    </row>
    <row r="125" spans="2:7" ht="15" x14ac:dyDescent="0.25">
      <c r="E125" s="31" t="s">
        <v>923</v>
      </c>
      <c r="F125" s="31">
        <f>SUM(F101:F123)</f>
        <v>158.38560200000001</v>
      </c>
      <c r="G125" s="35" t="s">
        <v>49</v>
      </c>
    </row>
    <row r="127" spans="2:7" ht="27" x14ac:dyDescent="0.2">
      <c r="B127" s="23" t="s">
        <v>914</v>
      </c>
    </row>
    <row r="129" spans="2:5" ht="15" x14ac:dyDescent="0.25">
      <c r="C129" s="31" t="s">
        <v>923</v>
      </c>
      <c r="D129" s="31">
        <v>158.38999999999999</v>
      </c>
      <c r="E129" s="33" t="s">
        <v>49</v>
      </c>
    </row>
    <row r="132" spans="2:5" ht="27" x14ac:dyDescent="0.2">
      <c r="B132" s="23" t="s">
        <v>146</v>
      </c>
    </row>
    <row r="133" spans="2:5" x14ac:dyDescent="0.2">
      <c r="D133" s="30" t="s">
        <v>107</v>
      </c>
    </row>
    <row r="134" spans="2:5" x14ac:dyDescent="0.2">
      <c r="B134" t="s">
        <v>945</v>
      </c>
      <c r="D134" s="28">
        <v>11.8</v>
      </c>
    </row>
    <row r="135" spans="2:5" x14ac:dyDescent="0.2">
      <c r="D135" s="28">
        <v>16.5</v>
      </c>
    </row>
    <row r="136" spans="2:5" x14ac:dyDescent="0.2">
      <c r="D136" s="28">
        <v>13.8</v>
      </c>
    </row>
    <row r="137" spans="2:5" x14ac:dyDescent="0.2">
      <c r="D137" s="28">
        <v>50.7</v>
      </c>
    </row>
    <row r="138" spans="2:5" x14ac:dyDescent="0.2">
      <c r="D138" s="28">
        <v>50.7</v>
      </c>
    </row>
    <row r="139" spans="2:5" x14ac:dyDescent="0.2">
      <c r="D139" s="28">
        <v>12.6</v>
      </c>
    </row>
    <row r="141" spans="2:5" ht="15" x14ac:dyDescent="0.25">
      <c r="C141" s="31" t="s">
        <v>923</v>
      </c>
      <c r="D141" s="31">
        <f>SUM(D134:D140)</f>
        <v>156.1</v>
      </c>
    </row>
    <row r="143" spans="2:5" ht="27" x14ac:dyDescent="0.2">
      <c r="B143" s="23" t="s">
        <v>148</v>
      </c>
    </row>
    <row r="144" spans="2:5" x14ac:dyDescent="0.2">
      <c r="D144" s="30" t="s">
        <v>107</v>
      </c>
    </row>
    <row r="145" spans="2:4" x14ac:dyDescent="0.2">
      <c r="B145" t="s">
        <v>946</v>
      </c>
      <c r="D145" s="28">
        <v>1234.4000000000001</v>
      </c>
    </row>
    <row r="146" spans="2:4" x14ac:dyDescent="0.2">
      <c r="D146" s="28">
        <v>322.2</v>
      </c>
    </row>
    <row r="147" spans="2:4" x14ac:dyDescent="0.2">
      <c r="D147" s="28">
        <v>420.2</v>
      </c>
    </row>
    <row r="148" spans="2:4" x14ac:dyDescent="0.2">
      <c r="D148" s="28">
        <v>2043.1</v>
      </c>
    </row>
    <row r="149" spans="2:4" x14ac:dyDescent="0.2">
      <c r="D149" s="28">
        <v>2043.1</v>
      </c>
    </row>
    <row r="150" spans="2:4" x14ac:dyDescent="0.2">
      <c r="D150" s="28">
        <v>142.4</v>
      </c>
    </row>
    <row r="152" spans="2:4" ht="15" x14ac:dyDescent="0.25">
      <c r="C152" s="31" t="s">
        <v>923</v>
      </c>
      <c r="D152" s="31">
        <f>SUM(D145:D151)</f>
        <v>6205.4</v>
      </c>
    </row>
    <row r="154" spans="2:4" ht="27" x14ac:dyDescent="0.2">
      <c r="B154" s="23" t="s">
        <v>150</v>
      </c>
    </row>
    <row r="155" spans="2:4" x14ac:dyDescent="0.2">
      <c r="D155" s="30" t="s">
        <v>107</v>
      </c>
    </row>
    <row r="156" spans="2:4" x14ac:dyDescent="0.2">
      <c r="B156" t="s">
        <v>954</v>
      </c>
      <c r="D156" s="28">
        <v>44.5</v>
      </c>
    </row>
    <row r="157" spans="2:4" x14ac:dyDescent="0.2">
      <c r="D157" s="28">
        <v>121</v>
      </c>
    </row>
    <row r="158" spans="2:4" x14ac:dyDescent="0.2">
      <c r="D158" s="28">
        <v>1185.2</v>
      </c>
    </row>
    <row r="160" spans="2:4" ht="15" x14ac:dyDescent="0.25">
      <c r="C160" s="31" t="s">
        <v>923</v>
      </c>
      <c r="D160" s="31">
        <f>SUM(D156:D159)</f>
        <v>1350.7</v>
      </c>
    </row>
    <row r="162" spans="2:4" ht="27" x14ac:dyDescent="0.2">
      <c r="B162" s="23" t="s">
        <v>915</v>
      </c>
    </row>
    <row r="163" spans="2:4" x14ac:dyDescent="0.2">
      <c r="D163" s="30" t="s">
        <v>107</v>
      </c>
    </row>
    <row r="164" spans="2:4" x14ac:dyDescent="0.2">
      <c r="B164" t="s">
        <v>955</v>
      </c>
      <c r="D164" s="28">
        <v>65.3</v>
      </c>
    </row>
    <row r="165" spans="2:4" x14ac:dyDescent="0.2">
      <c r="D165" s="28">
        <v>375.9</v>
      </c>
    </row>
    <row r="166" spans="2:4" x14ac:dyDescent="0.2">
      <c r="D166" s="28">
        <v>119.5</v>
      </c>
    </row>
    <row r="167" spans="2:4" x14ac:dyDescent="0.2">
      <c r="D167" s="28">
        <v>219.4</v>
      </c>
    </row>
    <row r="168" spans="2:4" x14ac:dyDescent="0.2">
      <c r="D168" s="28">
        <v>219.4</v>
      </c>
    </row>
    <row r="169" spans="2:4" x14ac:dyDescent="0.2">
      <c r="D169" s="28">
        <v>59</v>
      </c>
    </row>
    <row r="171" spans="2:4" ht="15" x14ac:dyDescent="0.25">
      <c r="C171" s="31" t="s">
        <v>923</v>
      </c>
      <c r="D171" s="31">
        <f>SUM(D164:D170)</f>
        <v>1058.5</v>
      </c>
    </row>
    <row r="173" spans="2:4" ht="27" x14ac:dyDescent="0.2">
      <c r="B173" s="23" t="s">
        <v>916</v>
      </c>
    </row>
    <row r="174" spans="2:4" x14ac:dyDescent="0.2">
      <c r="D174" s="30" t="s">
        <v>107</v>
      </c>
    </row>
    <row r="175" spans="2:4" x14ac:dyDescent="0.2">
      <c r="B175" t="s">
        <v>956</v>
      </c>
      <c r="D175" s="28">
        <v>74.099999999999994</v>
      </c>
    </row>
    <row r="177" spans="2:5" ht="15" x14ac:dyDescent="0.25">
      <c r="C177" s="31" t="s">
        <v>923</v>
      </c>
      <c r="D177" s="31">
        <f>D175</f>
        <v>74.099999999999994</v>
      </c>
    </row>
    <row r="179" spans="2:5" ht="38.25" x14ac:dyDescent="0.2">
      <c r="B179" s="25" t="s">
        <v>917</v>
      </c>
    </row>
    <row r="180" spans="2:5" x14ac:dyDescent="0.2">
      <c r="C180" s="30" t="s">
        <v>947</v>
      </c>
      <c r="D180" s="30" t="s">
        <v>948</v>
      </c>
      <c r="E180" s="28" t="s">
        <v>941</v>
      </c>
    </row>
    <row r="181" spans="2:5" x14ac:dyDescent="0.2">
      <c r="B181" t="s">
        <v>926</v>
      </c>
      <c r="C181" s="28">
        <v>1.75</v>
      </c>
      <c r="D181" s="28">
        <v>25.56</v>
      </c>
      <c r="E181" s="28">
        <f t="shared" ref="E181:E188" si="9">C181*D181</f>
        <v>44.73</v>
      </c>
    </row>
    <row r="182" spans="2:5" x14ac:dyDescent="0.2">
      <c r="C182" s="28">
        <v>1.75</v>
      </c>
      <c r="D182" s="28">
        <v>25.56</v>
      </c>
      <c r="E182" s="28">
        <f t="shared" si="9"/>
        <v>44.73</v>
      </c>
    </row>
    <row r="183" spans="2:5" x14ac:dyDescent="0.2">
      <c r="C183" s="28">
        <v>1.75</v>
      </c>
      <c r="D183" s="28">
        <v>12.94</v>
      </c>
      <c r="E183" s="28">
        <f t="shared" si="9"/>
        <v>22.645</v>
      </c>
    </row>
    <row r="184" spans="2:5" x14ac:dyDescent="0.2">
      <c r="C184" s="28">
        <v>1.75</v>
      </c>
      <c r="D184" s="28">
        <v>12.94</v>
      </c>
      <c r="E184" s="28">
        <f t="shared" si="9"/>
        <v>22.645</v>
      </c>
    </row>
    <row r="185" spans="2:5" x14ac:dyDescent="0.2">
      <c r="C185" s="28">
        <v>1.5</v>
      </c>
      <c r="D185" s="28">
        <v>25</v>
      </c>
      <c r="E185" s="28">
        <f t="shared" si="9"/>
        <v>37.5</v>
      </c>
    </row>
    <row r="186" spans="2:5" x14ac:dyDescent="0.2">
      <c r="C186" s="28">
        <v>1.5</v>
      </c>
      <c r="D186" s="28">
        <v>25</v>
      </c>
      <c r="E186" s="28">
        <f t="shared" si="9"/>
        <v>37.5</v>
      </c>
    </row>
    <row r="187" spans="2:5" x14ac:dyDescent="0.2">
      <c r="C187" s="28">
        <v>1.5</v>
      </c>
      <c r="D187" s="28">
        <v>12.5</v>
      </c>
      <c r="E187" s="28">
        <f t="shared" si="9"/>
        <v>18.75</v>
      </c>
    </row>
    <row r="188" spans="2:5" x14ac:dyDescent="0.2">
      <c r="C188" s="28">
        <v>1.5</v>
      </c>
      <c r="D188" s="28">
        <v>12.5</v>
      </c>
      <c r="E188" s="28">
        <f t="shared" si="9"/>
        <v>18.75</v>
      </c>
    </row>
    <row r="190" spans="2:5" x14ac:dyDescent="0.2">
      <c r="B190" t="s">
        <v>929</v>
      </c>
      <c r="C190" s="28">
        <v>1.55</v>
      </c>
      <c r="D190" s="28">
        <v>7.11</v>
      </c>
      <c r="E190" s="28">
        <f t="shared" ref="E190:E204" si="10">C190*D190</f>
        <v>11.0205</v>
      </c>
    </row>
    <row r="191" spans="2:5" x14ac:dyDescent="0.2">
      <c r="C191" s="28">
        <v>1.55</v>
      </c>
      <c r="D191" s="28">
        <v>5.55</v>
      </c>
      <c r="E191" s="28">
        <f t="shared" si="10"/>
        <v>8.6024999999999991</v>
      </c>
    </row>
    <row r="192" spans="2:5" x14ac:dyDescent="0.2">
      <c r="C192" s="28">
        <v>1.55</v>
      </c>
      <c r="D192" s="28">
        <v>5.55</v>
      </c>
      <c r="E192" s="28">
        <f t="shared" si="10"/>
        <v>8.6024999999999991</v>
      </c>
    </row>
    <row r="193" spans="2:6" x14ac:dyDescent="0.2">
      <c r="C193" s="28">
        <v>0.9</v>
      </c>
      <c r="D193" s="28">
        <v>9.1999999999999993</v>
      </c>
      <c r="E193" s="28">
        <f t="shared" si="10"/>
        <v>8.2799999999999994</v>
      </c>
    </row>
    <row r="194" spans="2:6" x14ac:dyDescent="0.2">
      <c r="C194" s="28">
        <v>0.9</v>
      </c>
      <c r="D194" s="28">
        <v>9.1999999999999993</v>
      </c>
      <c r="E194" s="28">
        <f t="shared" si="10"/>
        <v>8.2799999999999994</v>
      </c>
    </row>
    <row r="195" spans="2:6" x14ac:dyDescent="0.2">
      <c r="C195" s="28">
        <v>0.3</v>
      </c>
      <c r="D195" s="28">
        <v>1.4</v>
      </c>
      <c r="E195" s="28">
        <f t="shared" si="10"/>
        <v>0.42</v>
      </c>
    </row>
    <row r="196" spans="2:6" x14ac:dyDescent="0.2">
      <c r="C196" s="28">
        <v>0.3</v>
      </c>
      <c r="D196" s="28">
        <v>1.4</v>
      </c>
      <c r="E196" s="28">
        <f t="shared" si="10"/>
        <v>0.42</v>
      </c>
    </row>
    <row r="197" spans="2:6" x14ac:dyDescent="0.2">
      <c r="C197" s="28">
        <v>1.3</v>
      </c>
      <c r="D197" s="28">
        <v>7.11</v>
      </c>
      <c r="E197" s="28">
        <f t="shared" si="10"/>
        <v>9.2430000000000003</v>
      </c>
    </row>
    <row r="198" spans="2:6" x14ac:dyDescent="0.2">
      <c r="C198" s="28">
        <v>0.05</v>
      </c>
      <c r="D198" s="28">
        <v>7.11</v>
      </c>
      <c r="E198" s="28">
        <f t="shared" si="10"/>
        <v>0.35550000000000004</v>
      </c>
    </row>
    <row r="199" spans="2:6" x14ac:dyDescent="0.2">
      <c r="C199" s="28">
        <v>0.05</v>
      </c>
      <c r="D199" s="28">
        <v>1.4</v>
      </c>
      <c r="E199" s="28">
        <f t="shared" si="10"/>
        <v>6.9999999999999993E-2</v>
      </c>
    </row>
    <row r="200" spans="2:6" x14ac:dyDescent="0.2">
      <c r="C200" s="28">
        <v>0.05</v>
      </c>
      <c r="D200" s="28">
        <v>1.4</v>
      </c>
      <c r="E200" s="28">
        <f t="shared" si="10"/>
        <v>6.9999999999999993E-2</v>
      </c>
    </row>
    <row r="201" spans="2:6" x14ac:dyDescent="0.2">
      <c r="C201" s="28">
        <v>0.65</v>
      </c>
      <c r="D201" s="28">
        <v>9.1999999999999993</v>
      </c>
      <c r="E201" s="28">
        <f t="shared" si="10"/>
        <v>5.9799999999999995</v>
      </c>
    </row>
    <row r="202" spans="2:6" x14ac:dyDescent="0.2">
      <c r="C202" s="28">
        <v>0.65</v>
      </c>
      <c r="D202" s="28">
        <v>9.1999999999999993</v>
      </c>
      <c r="E202" s="28">
        <f t="shared" si="10"/>
        <v>5.9799999999999995</v>
      </c>
    </row>
    <row r="203" spans="2:6" x14ac:dyDescent="0.2">
      <c r="C203" s="28">
        <v>1.3</v>
      </c>
      <c r="D203" s="28">
        <v>5.54</v>
      </c>
      <c r="E203" s="28">
        <f t="shared" si="10"/>
        <v>7.202</v>
      </c>
    </row>
    <row r="204" spans="2:6" x14ac:dyDescent="0.2">
      <c r="C204" s="28">
        <v>1.3</v>
      </c>
      <c r="D204" s="28">
        <v>5.55</v>
      </c>
      <c r="E204" s="28">
        <f t="shared" si="10"/>
        <v>7.2149999999999999</v>
      </c>
    </row>
    <row r="206" spans="2:6" ht="15" x14ac:dyDescent="0.25">
      <c r="D206" s="31" t="s">
        <v>923</v>
      </c>
      <c r="E206" s="31">
        <f>SUM(E181:E204)</f>
        <v>328.99100000000004</v>
      </c>
      <c r="F206" s="33" t="s">
        <v>13</v>
      </c>
    </row>
    <row r="208" spans="2:6" ht="25.5" x14ac:dyDescent="0.2">
      <c r="B208" s="25" t="s">
        <v>918</v>
      </c>
    </row>
    <row r="210" spans="1:5" ht="15" x14ac:dyDescent="0.25">
      <c r="C210" s="31" t="s">
        <v>923</v>
      </c>
      <c r="D210" s="31">
        <v>328.99</v>
      </c>
      <c r="E210" s="33" t="s">
        <v>13</v>
      </c>
    </row>
    <row r="213" spans="1:5" ht="51" x14ac:dyDescent="0.2">
      <c r="A213" s="9" t="s">
        <v>166</v>
      </c>
      <c r="B213" s="29" t="s">
        <v>167</v>
      </c>
    </row>
    <row r="214" spans="1:5" x14ac:dyDescent="0.2">
      <c r="C214" s="30" t="s">
        <v>947</v>
      </c>
      <c r="D214" s="30" t="s">
        <v>948</v>
      </c>
      <c r="E214" s="28" t="s">
        <v>941</v>
      </c>
    </row>
    <row r="215" spans="1:5" x14ac:dyDescent="0.2">
      <c r="C215" s="28">
        <v>25</v>
      </c>
      <c r="D215" s="28">
        <v>1.5</v>
      </c>
      <c r="E215" s="28">
        <f t="shared" ref="E215:E230" si="11">C215*D215</f>
        <v>37.5</v>
      </c>
    </row>
    <row r="216" spans="1:5" x14ac:dyDescent="0.2">
      <c r="C216" s="28">
        <v>25</v>
      </c>
      <c r="D216" s="28">
        <v>1.5</v>
      </c>
      <c r="E216" s="28">
        <f t="shared" si="11"/>
        <v>37.5</v>
      </c>
    </row>
    <row r="217" spans="1:5" x14ac:dyDescent="0.2">
      <c r="C217" s="28">
        <v>12.5</v>
      </c>
      <c r="D217" s="28">
        <v>1.5</v>
      </c>
      <c r="E217" s="28">
        <f t="shared" si="11"/>
        <v>18.75</v>
      </c>
    </row>
    <row r="218" spans="1:5" x14ac:dyDescent="0.2">
      <c r="C218" s="28">
        <v>12.5</v>
      </c>
      <c r="D218" s="28">
        <v>1.5</v>
      </c>
      <c r="E218" s="28">
        <f t="shared" si="11"/>
        <v>18.75</v>
      </c>
    </row>
    <row r="219" spans="1:5" x14ac:dyDescent="0.2">
      <c r="C219" s="28">
        <v>6.5</v>
      </c>
      <c r="D219" s="28">
        <v>0.05</v>
      </c>
      <c r="E219" s="28">
        <f t="shared" si="11"/>
        <v>0.32500000000000001</v>
      </c>
    </row>
    <row r="220" spans="1:5" x14ac:dyDescent="0.2">
      <c r="C220" s="28">
        <v>1.4</v>
      </c>
      <c r="D220" s="28">
        <v>0.05</v>
      </c>
      <c r="E220" s="28">
        <f t="shared" si="11"/>
        <v>6.9999999999999993E-2</v>
      </c>
    </row>
    <row r="221" spans="1:5" x14ac:dyDescent="0.2">
      <c r="C221" s="28">
        <v>1.4</v>
      </c>
      <c r="D221" s="28">
        <v>0.05</v>
      </c>
      <c r="E221" s="28">
        <f t="shared" si="11"/>
        <v>6.9999999999999993E-2</v>
      </c>
    </row>
    <row r="222" spans="1:5" x14ac:dyDescent="0.2">
      <c r="C222" s="28">
        <v>9.1999999999999993</v>
      </c>
      <c r="D222" s="28">
        <v>0.6</v>
      </c>
      <c r="E222" s="28">
        <f t="shared" si="11"/>
        <v>5.52</v>
      </c>
    </row>
    <row r="223" spans="1:5" x14ac:dyDescent="0.2">
      <c r="C223" s="28">
        <v>9.1999999999999993</v>
      </c>
      <c r="D223" s="28">
        <v>0.6</v>
      </c>
      <c r="E223" s="28">
        <f t="shared" si="11"/>
        <v>5.52</v>
      </c>
    </row>
    <row r="224" spans="1:5" x14ac:dyDescent="0.2">
      <c r="C224" s="28">
        <v>1.05</v>
      </c>
      <c r="D224" s="28">
        <v>1.05</v>
      </c>
      <c r="E224" s="28">
        <f t="shared" si="11"/>
        <v>1.1025</v>
      </c>
    </row>
    <row r="225" spans="1:7" x14ac:dyDescent="0.2">
      <c r="C225" s="28">
        <v>1.05</v>
      </c>
      <c r="D225" s="28">
        <v>1.05</v>
      </c>
      <c r="E225" s="28">
        <f t="shared" si="11"/>
        <v>1.1025</v>
      </c>
    </row>
    <row r="226" spans="1:7" x14ac:dyDescent="0.2">
      <c r="C226" s="28">
        <v>6.5</v>
      </c>
      <c r="D226" s="28">
        <v>1.2</v>
      </c>
      <c r="E226" s="28">
        <f t="shared" si="11"/>
        <v>7.8</v>
      </c>
    </row>
    <row r="227" spans="1:7" x14ac:dyDescent="0.2">
      <c r="C227" s="28">
        <v>4.5</v>
      </c>
      <c r="D227" s="28">
        <v>1.2</v>
      </c>
      <c r="E227" s="28">
        <f t="shared" si="11"/>
        <v>5.3999999999999995</v>
      </c>
    </row>
    <row r="228" spans="1:7" x14ac:dyDescent="0.2">
      <c r="C228" s="28">
        <v>4.5</v>
      </c>
      <c r="D228" s="28">
        <v>1.2</v>
      </c>
      <c r="E228" s="28">
        <f t="shared" si="11"/>
        <v>5.3999999999999995</v>
      </c>
    </row>
    <row r="229" spans="1:7" x14ac:dyDescent="0.2">
      <c r="C229" s="28">
        <v>25</v>
      </c>
      <c r="D229" s="28">
        <v>12.5</v>
      </c>
      <c r="E229" s="28">
        <f t="shared" si="11"/>
        <v>312.5</v>
      </c>
    </row>
    <row r="230" spans="1:7" x14ac:dyDescent="0.2">
      <c r="C230" s="28">
        <v>16.66</v>
      </c>
      <c r="D230" s="28">
        <v>6.5</v>
      </c>
      <c r="E230" s="28">
        <f t="shared" si="11"/>
        <v>108.29</v>
      </c>
    </row>
    <row r="232" spans="1:7" ht="15" x14ac:dyDescent="0.25">
      <c r="D232" s="31" t="s">
        <v>923</v>
      </c>
      <c r="E232" s="31">
        <f>SUM(E215:E231)</f>
        <v>565.6</v>
      </c>
      <c r="F232" s="33" t="s">
        <v>13</v>
      </c>
    </row>
    <row r="234" spans="1:7" ht="38.25" x14ac:dyDescent="0.2">
      <c r="A234" s="9" t="s">
        <v>168</v>
      </c>
      <c r="B234" s="29" t="s">
        <v>170</v>
      </c>
    </row>
    <row r="235" spans="1:7" x14ac:dyDescent="0.2">
      <c r="C235" s="30" t="s">
        <v>947</v>
      </c>
      <c r="D235" s="30" t="s">
        <v>948</v>
      </c>
      <c r="E235" s="30" t="s">
        <v>950</v>
      </c>
      <c r="F235" s="28" t="s">
        <v>928</v>
      </c>
    </row>
    <row r="236" spans="1:7" x14ac:dyDescent="0.2">
      <c r="C236" s="28">
        <v>25.56</v>
      </c>
      <c r="D236" s="28">
        <v>12.94</v>
      </c>
      <c r="E236" s="28">
        <v>0.05</v>
      </c>
      <c r="F236" s="28">
        <f t="shared" ref="F236:F237" si="12">C236*D236*E236</f>
        <v>16.537320000000001</v>
      </c>
    </row>
    <row r="237" spans="1:7" x14ac:dyDescent="0.2">
      <c r="C237" s="28">
        <v>16.77</v>
      </c>
      <c r="D237" s="28">
        <v>7.11</v>
      </c>
      <c r="E237" s="28">
        <v>0.05</v>
      </c>
      <c r="F237" s="28">
        <f t="shared" si="12"/>
        <v>5.9617350000000009</v>
      </c>
    </row>
    <row r="239" spans="1:7" ht="15" x14ac:dyDescent="0.25">
      <c r="E239" s="31" t="s">
        <v>923</v>
      </c>
      <c r="F239" s="31">
        <f>SUM(F236:F238)</f>
        <v>22.499055000000002</v>
      </c>
      <c r="G239" s="35" t="s">
        <v>49</v>
      </c>
    </row>
    <row r="241" spans="1:7" ht="38.25" x14ac:dyDescent="0.2">
      <c r="A241" s="9" t="s">
        <v>171</v>
      </c>
      <c r="B241" s="29" t="s">
        <v>172</v>
      </c>
    </row>
    <row r="242" spans="1:7" x14ac:dyDescent="0.2">
      <c r="C242" s="30" t="s">
        <v>947</v>
      </c>
      <c r="D242" s="30" t="s">
        <v>948</v>
      </c>
      <c r="E242" s="30" t="s">
        <v>950</v>
      </c>
      <c r="F242" s="28" t="s">
        <v>928</v>
      </c>
    </row>
    <row r="243" spans="1:7" x14ac:dyDescent="0.2">
      <c r="C243" s="28">
        <v>25</v>
      </c>
      <c r="D243" s="28">
        <v>12.5</v>
      </c>
      <c r="E243" s="28">
        <v>0.03</v>
      </c>
      <c r="F243" s="28">
        <f t="shared" ref="F243:F244" si="13">C243*D243*E243</f>
        <v>9.375</v>
      </c>
    </row>
    <row r="244" spans="1:7" x14ac:dyDescent="0.2">
      <c r="C244" s="28">
        <v>6.5</v>
      </c>
      <c r="D244" s="28">
        <v>16.66</v>
      </c>
      <c r="E244" s="28">
        <v>0.03</v>
      </c>
      <c r="F244" s="28">
        <f t="shared" si="13"/>
        <v>3.2486999999999999</v>
      </c>
    </row>
    <row r="246" spans="1:7" ht="15" x14ac:dyDescent="0.25">
      <c r="E246" s="31" t="s">
        <v>923</v>
      </c>
      <c r="F246" s="31">
        <f>SUM(F243:F245)</f>
        <v>12.623699999999999</v>
      </c>
      <c r="G246" s="35" t="s">
        <v>49</v>
      </c>
    </row>
    <row r="248" spans="1:7" ht="38.25" x14ac:dyDescent="0.2">
      <c r="A248" s="9" t="s">
        <v>178</v>
      </c>
      <c r="B248" s="29" t="s">
        <v>180</v>
      </c>
    </row>
    <row r="249" spans="1:7" x14ac:dyDescent="0.2">
      <c r="C249" s="30" t="s">
        <v>947</v>
      </c>
      <c r="D249" s="30" t="s">
        <v>948</v>
      </c>
      <c r="E249" s="28" t="s">
        <v>941</v>
      </c>
    </row>
    <row r="250" spans="1:7" x14ac:dyDescent="0.2">
      <c r="C250" s="28">
        <v>25</v>
      </c>
      <c r="D250" s="28">
        <v>1.5</v>
      </c>
      <c r="E250" s="28">
        <f t="shared" ref="E250:E265" si="14">C250*D250</f>
        <v>37.5</v>
      </c>
    </row>
    <row r="251" spans="1:7" x14ac:dyDescent="0.2">
      <c r="C251" s="28">
        <v>25</v>
      </c>
      <c r="D251" s="28">
        <v>1.5</v>
      </c>
      <c r="E251" s="28">
        <f t="shared" si="14"/>
        <v>37.5</v>
      </c>
    </row>
    <row r="252" spans="1:7" x14ac:dyDescent="0.2">
      <c r="C252" s="28">
        <v>12.5</v>
      </c>
      <c r="D252" s="28">
        <v>1.5</v>
      </c>
      <c r="E252" s="28">
        <f t="shared" si="14"/>
        <v>18.75</v>
      </c>
    </row>
    <row r="253" spans="1:7" x14ac:dyDescent="0.2">
      <c r="C253" s="28">
        <v>12.5</v>
      </c>
      <c r="D253" s="28">
        <v>1.5</v>
      </c>
      <c r="E253" s="28">
        <f t="shared" si="14"/>
        <v>18.75</v>
      </c>
    </row>
    <row r="254" spans="1:7" x14ac:dyDescent="0.2">
      <c r="C254" s="28">
        <v>6.5</v>
      </c>
      <c r="D254" s="28">
        <v>0.05</v>
      </c>
      <c r="E254" s="28">
        <f t="shared" si="14"/>
        <v>0.32500000000000001</v>
      </c>
    </row>
    <row r="255" spans="1:7" x14ac:dyDescent="0.2">
      <c r="C255" s="28">
        <v>1.4</v>
      </c>
      <c r="D255" s="28">
        <v>0.05</v>
      </c>
      <c r="E255" s="28">
        <f t="shared" si="14"/>
        <v>6.9999999999999993E-2</v>
      </c>
    </row>
    <row r="256" spans="1:7" x14ac:dyDescent="0.2">
      <c r="C256" s="28">
        <v>1.4</v>
      </c>
      <c r="D256" s="28">
        <v>0.05</v>
      </c>
      <c r="E256" s="28">
        <f t="shared" si="14"/>
        <v>6.9999999999999993E-2</v>
      </c>
    </row>
    <row r="257" spans="1:6" x14ac:dyDescent="0.2">
      <c r="C257" s="28">
        <v>9.1999999999999993</v>
      </c>
      <c r="D257" s="28">
        <v>0.6</v>
      </c>
      <c r="E257" s="28">
        <f t="shared" si="14"/>
        <v>5.52</v>
      </c>
    </row>
    <row r="258" spans="1:6" x14ac:dyDescent="0.2">
      <c r="C258" s="28">
        <v>9.1999999999999993</v>
      </c>
      <c r="D258" s="28">
        <v>0.6</v>
      </c>
      <c r="E258" s="28">
        <f t="shared" si="14"/>
        <v>5.52</v>
      </c>
    </row>
    <row r="259" spans="1:6" x14ac:dyDescent="0.2">
      <c r="C259" s="28">
        <v>1.05</v>
      </c>
      <c r="D259" s="28">
        <v>1.05</v>
      </c>
      <c r="E259" s="28">
        <f t="shared" si="14"/>
        <v>1.1025</v>
      </c>
    </row>
    <row r="260" spans="1:6" x14ac:dyDescent="0.2">
      <c r="C260" s="28">
        <v>1.05</v>
      </c>
      <c r="D260" s="28">
        <v>1.05</v>
      </c>
      <c r="E260" s="28">
        <f t="shared" si="14"/>
        <v>1.1025</v>
      </c>
    </row>
    <row r="261" spans="1:6" x14ac:dyDescent="0.2">
      <c r="C261" s="28">
        <v>6.5</v>
      </c>
      <c r="D261" s="28">
        <v>1.2</v>
      </c>
      <c r="E261" s="28">
        <f t="shared" si="14"/>
        <v>7.8</v>
      </c>
    </row>
    <row r="262" spans="1:6" x14ac:dyDescent="0.2">
      <c r="C262" s="28">
        <v>4.5</v>
      </c>
      <c r="D262" s="28">
        <v>1.2</v>
      </c>
      <c r="E262" s="28">
        <f t="shared" si="14"/>
        <v>5.3999999999999995</v>
      </c>
    </row>
    <row r="263" spans="1:6" x14ac:dyDescent="0.2">
      <c r="C263" s="28">
        <v>4.5</v>
      </c>
      <c r="D263" s="28">
        <v>1.2</v>
      </c>
      <c r="E263" s="28">
        <f t="shared" si="14"/>
        <v>5.3999999999999995</v>
      </c>
    </row>
    <row r="264" spans="1:6" x14ac:dyDescent="0.2">
      <c r="C264" s="28">
        <v>25</v>
      </c>
      <c r="D264" s="28">
        <v>12.5</v>
      </c>
      <c r="E264" s="28">
        <f t="shared" si="14"/>
        <v>312.5</v>
      </c>
    </row>
    <row r="265" spans="1:6" x14ac:dyDescent="0.2">
      <c r="C265" s="28">
        <v>16.66</v>
      </c>
      <c r="D265" s="28">
        <v>6.5</v>
      </c>
      <c r="E265" s="28">
        <f t="shared" si="14"/>
        <v>108.29</v>
      </c>
    </row>
    <row r="267" spans="1:6" ht="15" x14ac:dyDescent="0.25">
      <c r="D267" s="31" t="s">
        <v>923</v>
      </c>
      <c r="E267" s="31">
        <f>SUM(E250:E266)</f>
        <v>565.6</v>
      </c>
      <c r="F267" s="33" t="s">
        <v>13</v>
      </c>
    </row>
    <row r="269" spans="1:6" ht="38.25" x14ac:dyDescent="0.2">
      <c r="A269" s="9" t="s">
        <v>181</v>
      </c>
      <c r="B269" s="29" t="s">
        <v>182</v>
      </c>
    </row>
    <row r="270" spans="1:6" x14ac:dyDescent="0.2">
      <c r="C270" s="30" t="s">
        <v>947</v>
      </c>
      <c r="D270" s="30" t="s">
        <v>948</v>
      </c>
      <c r="E270" s="28" t="s">
        <v>941</v>
      </c>
    </row>
    <row r="271" spans="1:6" x14ac:dyDescent="0.2">
      <c r="C271" s="28">
        <v>25</v>
      </c>
      <c r="D271" s="28">
        <v>1.5</v>
      </c>
      <c r="E271" s="28">
        <f t="shared" ref="E271:E284" si="15">C271*D271</f>
        <v>37.5</v>
      </c>
    </row>
    <row r="272" spans="1:6" x14ac:dyDescent="0.2">
      <c r="C272" s="28">
        <v>25</v>
      </c>
      <c r="D272" s="28">
        <v>1.5</v>
      </c>
      <c r="E272" s="28">
        <f t="shared" si="15"/>
        <v>37.5</v>
      </c>
    </row>
    <row r="273" spans="2:6" x14ac:dyDescent="0.2">
      <c r="C273" s="28">
        <v>12.5</v>
      </c>
      <c r="D273" s="28">
        <v>1.5</v>
      </c>
      <c r="E273" s="28">
        <f t="shared" si="15"/>
        <v>18.75</v>
      </c>
    </row>
    <row r="274" spans="2:6" x14ac:dyDescent="0.2">
      <c r="C274" s="28">
        <v>12.5</v>
      </c>
      <c r="D274" s="28">
        <v>1.5</v>
      </c>
      <c r="E274" s="28">
        <f t="shared" si="15"/>
        <v>18.75</v>
      </c>
    </row>
    <row r="275" spans="2:6" x14ac:dyDescent="0.2">
      <c r="C275" s="28">
        <v>6.5</v>
      </c>
      <c r="D275" s="28">
        <v>0.05</v>
      </c>
      <c r="E275" s="28">
        <f t="shared" si="15"/>
        <v>0.32500000000000001</v>
      </c>
    </row>
    <row r="276" spans="2:6" x14ac:dyDescent="0.2">
      <c r="C276" s="28">
        <v>1.4</v>
      </c>
      <c r="D276" s="28">
        <v>0.05</v>
      </c>
      <c r="E276" s="28">
        <f t="shared" si="15"/>
        <v>6.9999999999999993E-2</v>
      </c>
    </row>
    <row r="277" spans="2:6" x14ac:dyDescent="0.2">
      <c r="C277" s="28">
        <v>1.4</v>
      </c>
      <c r="D277" s="28">
        <v>0.05</v>
      </c>
      <c r="E277" s="28">
        <f t="shared" si="15"/>
        <v>6.9999999999999993E-2</v>
      </c>
    </row>
    <row r="278" spans="2:6" x14ac:dyDescent="0.2">
      <c r="C278" s="28">
        <v>9.1999999999999993</v>
      </c>
      <c r="D278" s="28">
        <v>0.6</v>
      </c>
      <c r="E278" s="28">
        <f t="shared" si="15"/>
        <v>5.52</v>
      </c>
    </row>
    <row r="279" spans="2:6" x14ac:dyDescent="0.2">
      <c r="C279" s="28">
        <v>9.1999999999999993</v>
      </c>
      <c r="D279" s="28">
        <v>0.6</v>
      </c>
      <c r="E279" s="28">
        <f t="shared" si="15"/>
        <v>5.52</v>
      </c>
    </row>
    <row r="280" spans="2:6" x14ac:dyDescent="0.2">
      <c r="C280" s="28">
        <v>1.05</v>
      </c>
      <c r="D280" s="28">
        <v>1.05</v>
      </c>
      <c r="E280" s="28">
        <f t="shared" si="15"/>
        <v>1.1025</v>
      </c>
    </row>
    <row r="281" spans="2:6" x14ac:dyDescent="0.2">
      <c r="C281" s="28">
        <v>1.05</v>
      </c>
      <c r="D281" s="28">
        <v>1.05</v>
      </c>
      <c r="E281" s="28">
        <f t="shared" si="15"/>
        <v>1.1025</v>
      </c>
    </row>
    <row r="282" spans="2:6" x14ac:dyDescent="0.2">
      <c r="C282" s="28">
        <v>6.5</v>
      </c>
      <c r="D282" s="28">
        <v>1.2</v>
      </c>
      <c r="E282" s="28">
        <f t="shared" si="15"/>
        <v>7.8</v>
      </c>
    </row>
    <row r="283" spans="2:6" x14ac:dyDescent="0.2">
      <c r="C283" s="28">
        <v>4.5</v>
      </c>
      <c r="D283" s="28">
        <v>1.2</v>
      </c>
      <c r="E283" s="28">
        <f t="shared" si="15"/>
        <v>5.3999999999999995</v>
      </c>
    </row>
    <row r="284" spans="2:6" x14ac:dyDescent="0.2">
      <c r="C284" s="28">
        <v>4.5</v>
      </c>
      <c r="D284" s="28">
        <v>1.2</v>
      </c>
      <c r="E284" s="28">
        <f t="shared" si="15"/>
        <v>5.3999999999999995</v>
      </c>
    </row>
    <row r="286" spans="2:6" ht="15" x14ac:dyDescent="0.25">
      <c r="D286" s="31" t="s">
        <v>923</v>
      </c>
      <c r="E286" s="31">
        <f>SUM(E271:E285)</f>
        <v>144.81</v>
      </c>
      <c r="F286" s="33" t="s">
        <v>13</v>
      </c>
    </row>
    <row r="287" spans="2:6" ht="27" x14ac:dyDescent="0.25">
      <c r="B287" s="24" t="s">
        <v>911</v>
      </c>
    </row>
    <row r="288" spans="2:6" x14ac:dyDescent="0.2">
      <c r="C288" s="30" t="s">
        <v>947</v>
      </c>
      <c r="D288" s="30" t="s">
        <v>948</v>
      </c>
      <c r="E288" s="28" t="s">
        <v>941</v>
      </c>
    </row>
    <row r="289" spans="3:5" x14ac:dyDescent="0.2">
      <c r="C289" s="28">
        <v>25</v>
      </c>
      <c r="D289" s="28">
        <v>1.5</v>
      </c>
      <c r="E289" s="28">
        <f t="shared" ref="E289:E304" si="16">C289*D289</f>
        <v>37.5</v>
      </c>
    </row>
    <row r="290" spans="3:5" x14ac:dyDescent="0.2">
      <c r="C290" s="28">
        <v>25</v>
      </c>
      <c r="D290" s="28">
        <v>1.5</v>
      </c>
      <c r="E290" s="28">
        <f t="shared" si="16"/>
        <v>37.5</v>
      </c>
    </row>
    <row r="291" spans="3:5" x14ac:dyDescent="0.2">
      <c r="C291" s="28">
        <v>12.5</v>
      </c>
      <c r="D291" s="28">
        <v>1.5</v>
      </c>
      <c r="E291" s="28">
        <f t="shared" si="16"/>
        <v>18.75</v>
      </c>
    </row>
    <row r="292" spans="3:5" x14ac:dyDescent="0.2">
      <c r="C292" s="28">
        <v>12.5</v>
      </c>
      <c r="D292" s="28">
        <v>1.5</v>
      </c>
      <c r="E292" s="28">
        <f t="shared" si="16"/>
        <v>18.75</v>
      </c>
    </row>
    <row r="293" spans="3:5" x14ac:dyDescent="0.2">
      <c r="C293" s="28">
        <v>6.5</v>
      </c>
      <c r="D293" s="28">
        <v>0.05</v>
      </c>
      <c r="E293" s="28">
        <f t="shared" si="16"/>
        <v>0.32500000000000001</v>
      </c>
    </row>
    <row r="294" spans="3:5" x14ac:dyDescent="0.2">
      <c r="C294" s="28">
        <v>1.4</v>
      </c>
      <c r="D294" s="28">
        <v>0.05</v>
      </c>
      <c r="E294" s="28">
        <f t="shared" si="16"/>
        <v>6.9999999999999993E-2</v>
      </c>
    </row>
    <row r="295" spans="3:5" x14ac:dyDescent="0.2">
      <c r="C295" s="28">
        <v>1.4</v>
      </c>
      <c r="D295" s="28">
        <v>0.05</v>
      </c>
      <c r="E295" s="28">
        <f t="shared" si="16"/>
        <v>6.9999999999999993E-2</v>
      </c>
    </row>
    <row r="296" spans="3:5" x14ac:dyDescent="0.2">
      <c r="C296" s="28">
        <v>9.1999999999999993</v>
      </c>
      <c r="D296" s="28">
        <v>0.6</v>
      </c>
      <c r="E296" s="28">
        <f t="shared" si="16"/>
        <v>5.52</v>
      </c>
    </row>
    <row r="297" spans="3:5" x14ac:dyDescent="0.2">
      <c r="C297" s="28">
        <v>9.1999999999999993</v>
      </c>
      <c r="D297" s="28">
        <v>0.6</v>
      </c>
      <c r="E297" s="28">
        <f t="shared" si="16"/>
        <v>5.52</v>
      </c>
    </row>
    <row r="298" spans="3:5" x14ac:dyDescent="0.2">
      <c r="C298" s="28">
        <v>1.05</v>
      </c>
      <c r="D298" s="28">
        <v>1.05</v>
      </c>
      <c r="E298" s="28">
        <f t="shared" si="16"/>
        <v>1.1025</v>
      </c>
    </row>
    <row r="299" spans="3:5" x14ac:dyDescent="0.2">
      <c r="C299" s="28">
        <v>1.05</v>
      </c>
      <c r="D299" s="28">
        <v>1.05</v>
      </c>
      <c r="E299" s="28">
        <f t="shared" si="16"/>
        <v>1.1025</v>
      </c>
    </row>
    <row r="300" spans="3:5" x14ac:dyDescent="0.2">
      <c r="C300" s="28">
        <v>6.5</v>
      </c>
      <c r="D300" s="28">
        <v>1.2</v>
      </c>
      <c r="E300" s="28">
        <f t="shared" si="16"/>
        <v>7.8</v>
      </c>
    </row>
    <row r="301" spans="3:5" x14ac:dyDescent="0.2">
      <c r="C301" s="28">
        <v>4.5</v>
      </c>
      <c r="D301" s="28">
        <v>1.2</v>
      </c>
      <c r="E301" s="28">
        <f t="shared" si="16"/>
        <v>5.3999999999999995</v>
      </c>
    </row>
    <row r="302" spans="3:5" x14ac:dyDescent="0.2">
      <c r="C302" s="28">
        <v>4.5</v>
      </c>
      <c r="D302" s="28">
        <v>1.2</v>
      </c>
      <c r="E302" s="28">
        <f t="shared" si="16"/>
        <v>5.3999999999999995</v>
      </c>
    </row>
    <row r="303" spans="3:5" x14ac:dyDescent="0.2">
      <c r="C303" s="28">
        <v>25</v>
      </c>
      <c r="D303" s="28">
        <v>12.5</v>
      </c>
      <c r="E303" s="28">
        <f t="shared" si="16"/>
        <v>312.5</v>
      </c>
    </row>
    <row r="304" spans="3:5" x14ac:dyDescent="0.2">
      <c r="C304" s="28">
        <v>16.66</v>
      </c>
      <c r="D304" s="28">
        <v>6.5</v>
      </c>
      <c r="E304" s="28">
        <f t="shared" si="16"/>
        <v>108.29</v>
      </c>
    </row>
    <row r="306" spans="1:7" ht="15" x14ac:dyDescent="0.25">
      <c r="D306" s="31" t="s">
        <v>923</v>
      </c>
      <c r="E306" s="31">
        <f>SUM(E289:E305)</f>
        <v>565.6</v>
      </c>
      <c r="F306" s="33" t="s">
        <v>13</v>
      </c>
    </row>
    <row r="308" spans="1:7" ht="27" x14ac:dyDescent="0.2">
      <c r="B308" s="23" t="s">
        <v>912</v>
      </c>
    </row>
    <row r="309" spans="1:7" x14ac:dyDescent="0.2">
      <c r="C309" s="30" t="s">
        <v>947</v>
      </c>
      <c r="D309" s="30" t="s">
        <v>948</v>
      </c>
      <c r="E309" s="28" t="s">
        <v>941</v>
      </c>
    </row>
    <row r="310" spans="1:7" x14ac:dyDescent="0.2">
      <c r="C310" s="28">
        <v>25</v>
      </c>
      <c r="D310" s="28">
        <v>12.5</v>
      </c>
      <c r="E310" s="28">
        <f t="shared" ref="E310:E311" si="17">C310*D310</f>
        <v>312.5</v>
      </c>
    </row>
    <row r="311" spans="1:7" x14ac:dyDescent="0.2">
      <c r="C311" s="28">
        <v>16.66</v>
      </c>
      <c r="D311" s="28">
        <v>6.5</v>
      </c>
      <c r="E311" s="28">
        <f t="shared" si="17"/>
        <v>108.29</v>
      </c>
    </row>
    <row r="313" spans="1:7" ht="15" x14ac:dyDescent="0.25">
      <c r="D313" s="31" t="s">
        <v>923</v>
      </c>
      <c r="E313" s="31">
        <f>SUM(E310:E312)</f>
        <v>420.79</v>
      </c>
      <c r="F313" s="33" t="s">
        <v>13</v>
      </c>
    </row>
    <row r="315" spans="1:7" ht="38.25" x14ac:dyDescent="0.2">
      <c r="A315" s="9" t="s">
        <v>256</v>
      </c>
      <c r="B315" s="29" t="s">
        <v>258</v>
      </c>
    </row>
    <row r="316" spans="1:7" x14ac:dyDescent="0.2">
      <c r="C316" s="30" t="s">
        <v>957</v>
      </c>
      <c r="D316" s="30" t="s">
        <v>958</v>
      </c>
      <c r="E316" s="30" t="s">
        <v>927</v>
      </c>
      <c r="F316" s="28" t="s">
        <v>928</v>
      </c>
    </row>
    <row r="317" spans="1:7" x14ac:dyDescent="0.2">
      <c r="C317" s="28">
        <v>165</v>
      </c>
      <c r="D317" s="28">
        <v>0.4</v>
      </c>
      <c r="E317" s="28">
        <v>0.6</v>
      </c>
      <c r="F317" s="28">
        <f>C317*D317*E317</f>
        <v>39.6</v>
      </c>
    </row>
    <row r="319" spans="1:7" ht="15" x14ac:dyDescent="0.25">
      <c r="E319" s="31" t="s">
        <v>923</v>
      </c>
      <c r="F319" s="31">
        <f>F317</f>
        <v>39.6</v>
      </c>
      <c r="G319" s="35" t="s">
        <v>49</v>
      </c>
    </row>
    <row r="321" spans="1:5" ht="25.5" x14ac:dyDescent="0.2">
      <c r="A321" s="9" t="s">
        <v>259</v>
      </c>
      <c r="B321" s="29" t="s">
        <v>94</v>
      </c>
    </row>
    <row r="322" spans="1:5" x14ac:dyDescent="0.2">
      <c r="C322" s="30" t="s">
        <v>947</v>
      </c>
      <c r="D322" s="30" t="s">
        <v>948</v>
      </c>
      <c r="E322" s="28" t="s">
        <v>941</v>
      </c>
    </row>
    <row r="323" spans="1:5" x14ac:dyDescent="0.2">
      <c r="C323" s="28">
        <v>1.05</v>
      </c>
      <c r="D323" s="28">
        <v>1.05</v>
      </c>
      <c r="E323" s="28">
        <f>C323*D323</f>
        <v>1.1025</v>
      </c>
    </row>
    <row r="324" spans="1:5" x14ac:dyDescent="0.2">
      <c r="C324" s="28">
        <v>1.05</v>
      </c>
      <c r="D324" s="28">
        <v>1.05</v>
      </c>
      <c r="E324" s="28">
        <f t="shared" ref="E324:E339" si="18">C324*D324</f>
        <v>1.1025</v>
      </c>
    </row>
    <row r="325" spans="1:5" x14ac:dyDescent="0.2">
      <c r="C325" s="28">
        <v>1.05</v>
      </c>
      <c r="D325" s="28">
        <v>1.05</v>
      </c>
      <c r="E325" s="28">
        <f t="shared" si="18"/>
        <v>1.1025</v>
      </c>
    </row>
    <row r="326" spans="1:5" x14ac:dyDescent="0.2">
      <c r="C326" s="28">
        <v>1.05</v>
      </c>
      <c r="D326" s="28">
        <v>1.05</v>
      </c>
      <c r="E326" s="28">
        <f t="shared" si="18"/>
        <v>1.1025</v>
      </c>
    </row>
    <row r="327" spans="1:5" x14ac:dyDescent="0.2">
      <c r="C327" s="28">
        <v>1.05</v>
      </c>
      <c r="D327" s="28">
        <v>1.05</v>
      </c>
      <c r="E327" s="28">
        <f t="shared" si="18"/>
        <v>1.1025</v>
      </c>
    </row>
    <row r="328" spans="1:5" x14ac:dyDescent="0.2">
      <c r="C328" s="28">
        <v>1.05</v>
      </c>
      <c r="D328" s="28">
        <v>1.05</v>
      </c>
      <c r="E328" s="28">
        <f t="shared" si="18"/>
        <v>1.1025</v>
      </c>
    </row>
    <row r="329" spans="1:5" x14ac:dyDescent="0.2">
      <c r="C329" s="28">
        <v>1.05</v>
      </c>
      <c r="D329" s="28">
        <v>1.05</v>
      </c>
      <c r="E329" s="28">
        <f t="shared" si="18"/>
        <v>1.1025</v>
      </c>
    </row>
    <row r="330" spans="1:5" x14ac:dyDescent="0.2">
      <c r="C330" s="28">
        <v>1.05</v>
      </c>
      <c r="D330" s="28">
        <v>1.05</v>
      </c>
      <c r="E330" s="28">
        <f t="shared" si="18"/>
        <v>1.1025</v>
      </c>
    </row>
    <row r="331" spans="1:5" x14ac:dyDescent="0.2">
      <c r="C331" s="28">
        <v>1.05</v>
      </c>
      <c r="D331" s="28">
        <v>1.05</v>
      </c>
      <c r="E331" s="28">
        <f t="shared" si="18"/>
        <v>1.1025</v>
      </c>
    </row>
    <row r="332" spans="1:5" x14ac:dyDescent="0.2">
      <c r="C332" s="28">
        <v>1.05</v>
      </c>
      <c r="D332" s="28">
        <v>1.05</v>
      </c>
      <c r="E332" s="28">
        <f t="shared" si="18"/>
        <v>1.1025</v>
      </c>
    </row>
    <row r="333" spans="1:5" x14ac:dyDescent="0.2">
      <c r="C333" s="28">
        <v>1.05</v>
      </c>
      <c r="D333" s="28">
        <v>1.05</v>
      </c>
      <c r="E333" s="28">
        <f t="shared" si="18"/>
        <v>1.1025</v>
      </c>
    </row>
    <row r="334" spans="1:5" x14ac:dyDescent="0.2">
      <c r="C334" s="28">
        <v>1.05</v>
      </c>
      <c r="D334" s="28">
        <v>1.05</v>
      </c>
      <c r="E334" s="28">
        <f t="shared" si="18"/>
        <v>1.1025</v>
      </c>
    </row>
    <row r="335" spans="1:5" x14ac:dyDescent="0.2">
      <c r="C335" s="28">
        <v>1.05</v>
      </c>
      <c r="D335" s="28">
        <v>1.05</v>
      </c>
      <c r="E335" s="28">
        <f t="shared" si="18"/>
        <v>1.1025</v>
      </c>
    </row>
    <row r="336" spans="1:5" x14ac:dyDescent="0.2">
      <c r="C336" s="28">
        <v>1.05</v>
      </c>
      <c r="D336" s="28">
        <v>1.05</v>
      </c>
      <c r="E336" s="28">
        <f t="shared" si="18"/>
        <v>1.1025</v>
      </c>
    </row>
    <row r="337" spans="1:7" x14ac:dyDescent="0.2">
      <c r="C337" s="28">
        <v>1.05</v>
      </c>
      <c r="D337" s="28">
        <v>1.05</v>
      </c>
      <c r="E337" s="28">
        <f t="shared" si="18"/>
        <v>1.1025</v>
      </c>
    </row>
    <row r="338" spans="1:7" x14ac:dyDescent="0.2">
      <c r="C338" s="28">
        <v>1.05</v>
      </c>
      <c r="D338" s="28">
        <v>1.05</v>
      </c>
      <c r="E338" s="28">
        <f t="shared" si="18"/>
        <v>1.1025</v>
      </c>
    </row>
    <row r="339" spans="1:7" x14ac:dyDescent="0.2">
      <c r="C339" s="28">
        <v>1</v>
      </c>
      <c r="D339" s="28">
        <v>0.91</v>
      </c>
      <c r="E339" s="28">
        <f t="shared" si="18"/>
        <v>0.91</v>
      </c>
    </row>
    <row r="341" spans="1:7" ht="15" x14ac:dyDescent="0.25">
      <c r="D341" s="31" t="s">
        <v>923</v>
      </c>
      <c r="E341" s="31">
        <f>SUM(E323:E340)</f>
        <v>18.549999999999994</v>
      </c>
      <c r="F341" s="33" t="s">
        <v>13</v>
      </c>
    </row>
    <row r="343" spans="1:7" ht="38.25" x14ac:dyDescent="0.2">
      <c r="A343" s="9" t="s">
        <v>260</v>
      </c>
      <c r="B343" s="29" t="s">
        <v>97</v>
      </c>
    </row>
    <row r="344" spans="1:7" x14ac:dyDescent="0.2">
      <c r="C344" s="30" t="s">
        <v>947</v>
      </c>
      <c r="D344" s="30" t="s">
        <v>948</v>
      </c>
      <c r="E344" s="28" t="s">
        <v>959</v>
      </c>
      <c r="F344" s="28" t="s">
        <v>941</v>
      </c>
    </row>
    <row r="345" spans="1:7" x14ac:dyDescent="0.2">
      <c r="C345" s="28">
        <v>4</v>
      </c>
      <c r="D345" s="28">
        <v>0.25</v>
      </c>
      <c r="E345" s="28">
        <v>34</v>
      </c>
      <c r="F345" s="28">
        <f>C345*D345*E345</f>
        <v>34</v>
      </c>
    </row>
    <row r="346" spans="1:7" x14ac:dyDescent="0.2">
      <c r="C346" s="28">
        <v>3.82</v>
      </c>
      <c r="D346" s="28">
        <v>0.25</v>
      </c>
      <c r="E346" s="28">
        <v>1</v>
      </c>
      <c r="F346" s="28">
        <f t="shared" ref="F346:F348" si="19">C346*D346*E346</f>
        <v>0.95499999999999996</v>
      </c>
    </row>
    <row r="347" spans="1:7" x14ac:dyDescent="0.2">
      <c r="C347" s="28">
        <v>4.8</v>
      </c>
      <c r="D347" s="28">
        <v>0.25</v>
      </c>
      <c r="E347" s="28">
        <v>8</v>
      </c>
      <c r="F347" s="28">
        <f t="shared" si="19"/>
        <v>9.6</v>
      </c>
    </row>
    <row r="348" spans="1:7" x14ac:dyDescent="0.2">
      <c r="C348" s="28">
        <v>4.16</v>
      </c>
      <c r="D348" s="28">
        <v>0.25</v>
      </c>
      <c r="E348" s="28">
        <v>1</v>
      </c>
      <c r="F348" s="28">
        <f t="shared" si="19"/>
        <v>1.04</v>
      </c>
    </row>
    <row r="350" spans="1:7" ht="15" x14ac:dyDescent="0.25">
      <c r="E350" s="31" t="s">
        <v>923</v>
      </c>
      <c r="F350" s="31">
        <f>SUM(F345:F349)</f>
        <v>45.594999999999999</v>
      </c>
      <c r="G350" s="35" t="s">
        <v>13</v>
      </c>
    </row>
    <row r="352" spans="1:7" ht="25.5" x14ac:dyDescent="0.2">
      <c r="A352" s="9" t="s">
        <v>262</v>
      </c>
      <c r="B352" s="29" t="s">
        <v>102</v>
      </c>
    </row>
    <row r="353" spans="1:8" x14ac:dyDescent="0.2">
      <c r="C353" s="30" t="s">
        <v>947</v>
      </c>
      <c r="D353" s="30" t="s">
        <v>948</v>
      </c>
      <c r="E353" s="30" t="s">
        <v>927</v>
      </c>
      <c r="F353" s="28" t="s">
        <v>959</v>
      </c>
      <c r="G353" s="28" t="s">
        <v>928</v>
      </c>
    </row>
    <row r="354" spans="1:8" x14ac:dyDescent="0.2">
      <c r="C354" s="28">
        <v>1</v>
      </c>
      <c r="D354" s="28">
        <v>1</v>
      </c>
      <c r="E354" s="28">
        <v>0.25</v>
      </c>
      <c r="F354" s="28">
        <v>34</v>
      </c>
      <c r="G354" s="28">
        <f>C354*D354*E354*F354</f>
        <v>8.5</v>
      </c>
    </row>
    <row r="355" spans="1:8" x14ac:dyDescent="0.2">
      <c r="C355" s="28">
        <v>0.91</v>
      </c>
      <c r="D355" s="28">
        <v>1</v>
      </c>
      <c r="E355" s="28">
        <v>0.25</v>
      </c>
      <c r="F355" s="28">
        <v>1</v>
      </c>
      <c r="G355" s="28">
        <f t="shared" ref="G355:G358" si="20">C355*D355*E355*F355</f>
        <v>0.22750000000000001</v>
      </c>
    </row>
    <row r="356" spans="1:8" x14ac:dyDescent="0.2">
      <c r="C356" s="28">
        <v>1.2</v>
      </c>
      <c r="D356" s="28">
        <v>1.2</v>
      </c>
      <c r="E356" s="28">
        <v>0.25</v>
      </c>
      <c r="F356" s="28">
        <v>8</v>
      </c>
      <c r="G356" s="28">
        <f t="shared" si="20"/>
        <v>2.88</v>
      </c>
    </row>
    <row r="357" spans="1:8" x14ac:dyDescent="0.2">
      <c r="C357" s="28">
        <v>1.04</v>
      </c>
      <c r="D357" s="28">
        <v>1.04</v>
      </c>
      <c r="E357" s="28">
        <v>0.25</v>
      </c>
      <c r="F357" s="28">
        <v>4</v>
      </c>
      <c r="G357" s="28">
        <f t="shared" si="20"/>
        <v>1.0816000000000001</v>
      </c>
    </row>
    <row r="358" spans="1:8" x14ac:dyDescent="0.2">
      <c r="C358" s="28">
        <v>0.4</v>
      </c>
      <c r="D358" s="28">
        <v>54.25</v>
      </c>
      <c r="E358" s="28">
        <v>0.3</v>
      </c>
      <c r="F358" s="28">
        <v>1</v>
      </c>
      <c r="G358" s="28">
        <f t="shared" si="20"/>
        <v>6.5100000000000007</v>
      </c>
    </row>
    <row r="360" spans="1:8" ht="15" x14ac:dyDescent="0.25">
      <c r="F360" s="31" t="s">
        <v>923</v>
      </c>
      <c r="G360" s="31">
        <f>SUM(G354:G359)</f>
        <v>19.199099999999998</v>
      </c>
      <c r="H360" s="35" t="s">
        <v>49</v>
      </c>
    </row>
    <row r="362" spans="1:8" ht="38.25" x14ac:dyDescent="0.2">
      <c r="A362" s="9" t="s">
        <v>263</v>
      </c>
      <c r="B362" s="29" t="s">
        <v>106</v>
      </c>
    </row>
    <row r="363" spans="1:8" x14ac:dyDescent="0.2">
      <c r="D363" s="30" t="s">
        <v>107</v>
      </c>
    </row>
    <row r="364" spans="1:8" x14ac:dyDescent="0.2">
      <c r="B364" t="s">
        <v>945</v>
      </c>
      <c r="D364" s="28">
        <v>150</v>
      </c>
    </row>
    <row r="366" spans="1:8" ht="15" x14ac:dyDescent="0.25">
      <c r="C366" s="31" t="s">
        <v>923</v>
      </c>
      <c r="D366" s="31">
        <f>D364</f>
        <v>150</v>
      </c>
    </row>
    <row r="368" spans="1:8" ht="38.25" x14ac:dyDescent="0.2">
      <c r="A368" s="9" t="s">
        <v>264</v>
      </c>
      <c r="B368" s="29" t="s">
        <v>114</v>
      </c>
    </row>
    <row r="369" spans="1:8" x14ac:dyDescent="0.2">
      <c r="D369" s="30" t="s">
        <v>107</v>
      </c>
    </row>
    <row r="370" spans="1:8" x14ac:dyDescent="0.2">
      <c r="B370" t="s">
        <v>954</v>
      </c>
      <c r="D370" s="28">
        <v>160</v>
      </c>
    </row>
    <row r="372" spans="1:8" ht="15" x14ac:dyDescent="0.25">
      <c r="C372" s="31" t="s">
        <v>923</v>
      </c>
      <c r="D372" s="31">
        <f>D370</f>
        <v>160</v>
      </c>
    </row>
    <row r="375" spans="1:8" ht="25.5" x14ac:dyDescent="0.2">
      <c r="A375" s="9" t="s">
        <v>266</v>
      </c>
      <c r="B375" s="29" t="s">
        <v>118</v>
      </c>
    </row>
    <row r="377" spans="1:8" x14ac:dyDescent="0.2">
      <c r="C377" s="30" t="s">
        <v>947</v>
      </c>
      <c r="D377" s="30" t="s">
        <v>948</v>
      </c>
      <c r="E377" s="30" t="s">
        <v>927</v>
      </c>
      <c r="F377" s="28" t="s">
        <v>959</v>
      </c>
      <c r="G377" s="28" t="s">
        <v>928</v>
      </c>
    </row>
    <row r="378" spans="1:8" x14ac:dyDescent="0.2">
      <c r="C378" s="28">
        <v>0.15</v>
      </c>
      <c r="D378" s="28">
        <v>0.3</v>
      </c>
      <c r="E378" s="28">
        <v>3.5</v>
      </c>
      <c r="F378" s="28">
        <v>40</v>
      </c>
      <c r="G378" s="28">
        <f t="shared" ref="G378:G379" si="21">C378*D378*E378*F378</f>
        <v>6.3</v>
      </c>
    </row>
    <row r="379" spans="1:8" x14ac:dyDescent="0.2">
      <c r="C379" s="28">
        <v>0.19</v>
      </c>
      <c r="D379" s="28">
        <v>0.19</v>
      </c>
      <c r="E379" s="28">
        <v>2.77</v>
      </c>
      <c r="F379" s="28">
        <v>2</v>
      </c>
      <c r="G379" s="28">
        <f t="shared" si="21"/>
        <v>0.19999400000000001</v>
      </c>
    </row>
    <row r="381" spans="1:8" ht="15" x14ac:dyDescent="0.25">
      <c r="F381" s="31" t="s">
        <v>923</v>
      </c>
      <c r="G381" s="31">
        <f>SUM(G378:G380)</f>
        <v>6.499994</v>
      </c>
      <c r="H381" s="35" t="s">
        <v>49</v>
      </c>
    </row>
    <row r="383" spans="1:8" ht="38.25" x14ac:dyDescent="0.2">
      <c r="A383" s="9" t="s">
        <v>267</v>
      </c>
      <c r="B383" s="29" t="s">
        <v>120</v>
      </c>
    </row>
    <row r="385" spans="1:8" ht="30.95" customHeight="1" x14ac:dyDescent="0.2">
      <c r="C385" s="36" t="s">
        <v>960</v>
      </c>
    </row>
    <row r="386" spans="1:8" x14ac:dyDescent="0.2">
      <c r="C386" s="28" t="s">
        <v>961</v>
      </c>
      <c r="D386" s="28" t="s">
        <v>962</v>
      </c>
      <c r="E386" s="28" t="s">
        <v>963</v>
      </c>
      <c r="F386" s="28" t="s">
        <v>941</v>
      </c>
      <c r="G386" s="28" t="s">
        <v>927</v>
      </c>
      <c r="H386" s="28" t="s">
        <v>928</v>
      </c>
    </row>
    <row r="387" spans="1:8" x14ac:dyDescent="0.2">
      <c r="C387" s="28">
        <v>3</v>
      </c>
      <c r="D387" s="28">
        <v>1.5</v>
      </c>
      <c r="E387" s="28">
        <v>6.05</v>
      </c>
      <c r="F387" s="28">
        <f>(C387+D387)*E387/2</f>
        <v>13.612499999999999</v>
      </c>
      <c r="G387" s="28">
        <v>7.0000000000000007E-2</v>
      </c>
      <c r="H387" s="28">
        <f>F387*G387</f>
        <v>0.95287500000000003</v>
      </c>
    </row>
    <row r="388" spans="1:8" x14ac:dyDescent="0.2">
      <c r="C388" s="28">
        <v>5.42</v>
      </c>
      <c r="D388" s="28">
        <v>3.45</v>
      </c>
      <c r="E388" s="28">
        <v>6</v>
      </c>
      <c r="F388" s="28">
        <f>(C388+D388)*E388/2</f>
        <v>26.610000000000003</v>
      </c>
      <c r="G388" s="28">
        <v>7.0000000000000007E-2</v>
      </c>
      <c r="H388" s="28">
        <f>F388*G388</f>
        <v>1.8627000000000005</v>
      </c>
    </row>
    <row r="390" spans="1:8" x14ac:dyDescent="0.2">
      <c r="C390" s="30" t="s">
        <v>947</v>
      </c>
      <c r="D390" s="30" t="s">
        <v>948</v>
      </c>
      <c r="E390" s="30" t="s">
        <v>950</v>
      </c>
      <c r="F390" s="28" t="s">
        <v>928</v>
      </c>
    </row>
    <row r="391" spans="1:8" x14ac:dyDescent="0.2">
      <c r="C391" s="28">
        <v>6.3</v>
      </c>
      <c r="D391" s="28">
        <v>14.45</v>
      </c>
      <c r="E391" s="28">
        <v>7.0000000000000007E-2</v>
      </c>
      <c r="F391" s="28">
        <f>C391*D391*E391</f>
        <v>6.3724500000000006</v>
      </c>
    </row>
    <row r="392" spans="1:8" x14ac:dyDescent="0.2">
      <c r="C392" s="28">
        <v>4.0999999999999996</v>
      </c>
      <c r="D392" s="28">
        <v>3.5</v>
      </c>
      <c r="E392" s="28">
        <v>7.0000000000000007E-2</v>
      </c>
      <c r="F392" s="28">
        <f>C392*D392*E392</f>
        <v>1.0044999999999999</v>
      </c>
    </row>
    <row r="393" spans="1:8" x14ac:dyDescent="0.2">
      <c r="C393" s="28">
        <v>14.44</v>
      </c>
      <c r="D393" s="28">
        <v>0.3</v>
      </c>
      <c r="E393" s="28">
        <v>0.15</v>
      </c>
      <c r="F393" s="28">
        <f>C393*D393*E393</f>
        <v>0.64979999999999993</v>
      </c>
    </row>
    <row r="395" spans="1:8" ht="15" x14ac:dyDescent="0.25">
      <c r="F395" s="31" t="s">
        <v>923</v>
      </c>
      <c r="G395" s="31">
        <f>H387+H388+F391+F392+F393</f>
        <v>10.842325000000002</v>
      </c>
      <c r="H395" s="35" t="s">
        <v>49</v>
      </c>
    </row>
    <row r="397" spans="1:8" ht="25.5" x14ac:dyDescent="0.25">
      <c r="A397" s="37" t="s">
        <v>964</v>
      </c>
      <c r="B397" s="29" t="s">
        <v>270</v>
      </c>
    </row>
    <row r="399" spans="1:8" ht="15" x14ac:dyDescent="0.25">
      <c r="C399" s="31" t="s">
        <v>923</v>
      </c>
      <c r="D399" s="31">
        <v>10.84</v>
      </c>
      <c r="E399" s="35" t="s">
        <v>49</v>
      </c>
    </row>
  </sheetData>
  <mergeCells count="3">
    <mergeCell ref="A2:P3"/>
    <mergeCell ref="A4:C4"/>
    <mergeCell ref="D4:P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MEDIÇÃO</vt:lpstr>
      <vt:lpstr>RESUMO MEM.</vt:lpstr>
      <vt:lpstr>memória de cálculo</vt:lpstr>
      <vt:lpstr>MEMÓRIA DE CALCULO</vt:lpstr>
      <vt:lpstr>MEDIÇÃO!Area_de_impressao</vt:lpstr>
      <vt:lpstr>'memória de cálculo'!Area_de_impressao</vt:lpstr>
      <vt:lpstr>'RESUMO MEM.'!Area_de_impressao</vt:lpstr>
      <vt:lpstr>MEDIÇÃO!Titulos_de_impressao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Waldemiro Dantas</cp:lastModifiedBy>
  <cp:revision>0</cp:revision>
  <cp:lastPrinted>2025-11-10T12:17:50Z</cp:lastPrinted>
  <dcterms:created xsi:type="dcterms:W3CDTF">2025-03-26T14:31:54Z</dcterms:created>
  <dcterms:modified xsi:type="dcterms:W3CDTF">2025-12-10T13:11:08Z</dcterms:modified>
</cp:coreProperties>
</file>