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camara" sheetId="1" state="visible" r:id="rId3"/>
    <sheet name="memória de cálculo " sheetId="2" state="visible" r:id="rId4"/>
  </sheets>
  <externalReferences>
    <externalReference r:id="rId5"/>
    <externalReference r:id="rId6"/>
    <externalReference r:id="rId7"/>
  </externalReferences>
  <definedNames>
    <definedName function="false" hidden="false" localSheetId="0" name="_xlnm.Print_Area" vbProcedure="false">camara!$A$1:$M$68</definedName>
    <definedName function="false" hidden="false" localSheetId="0" name="_xlnm.Print_Titles" vbProcedure="false">camara!$1:$12</definedName>
    <definedName function="false" hidden="false" localSheetId="1" name="_xlnm.Print_Area" vbProcedure="false">'memória de cálculo '!$A$1:$E$229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<sst xmlns="http://schemas.openxmlformats.org/spreadsheetml/2006/main" count="403" uniqueCount="251">
  <si>
    <t xml:space="preserve">OBRA: CONSTRUÇÃO E REFORMA DA NOVA SEDE DA CÂMARA MUNICIPAL DE JOÃO PESSOA - PB</t>
  </si>
  <si>
    <t xml:space="preserve">Valor do contrato inicial:</t>
  </si>
  <si>
    <t xml:space="preserve">LOCAL: RUA DAS TRINCHEIRAS, CENTRO, JOÃO PESSOA/PB</t>
  </si>
  <si>
    <t xml:space="preserve">Valor medido acumulado anterior:</t>
  </si>
  <si>
    <t xml:space="preserve">EMPRESA: SG INCORPORAÇÃO, CONSTRUÇÃO E PLANEJAMENTO LTDA</t>
  </si>
  <si>
    <t xml:space="preserve">Valor medição atual:</t>
  </si>
  <si>
    <t xml:space="preserve">CONTRATO 35/2023</t>
  </si>
  <si>
    <t xml:space="preserve">Valor medido acumulado atual:</t>
  </si>
  <si>
    <t xml:space="preserve">CONCORRÊNCIA 02/2023</t>
  </si>
  <si>
    <t xml:space="preserve">Valor do saldo contratual:</t>
  </si>
  <si>
    <t xml:space="preserve">PERÍODO DA MEDIÇÃO: 01/05/2024 À 31/05/2024</t>
  </si>
  <si>
    <t xml:space="preserve">MEDIÇÃO 06</t>
  </si>
  <si>
    <t xml:space="preserve">PLANILHA DE MEDIÇÃO</t>
  </si>
  <si>
    <t xml:space="preserve">ITEM</t>
  </si>
  <si>
    <t xml:space="preserve">DESCRIÇÃO</t>
  </si>
  <si>
    <t xml:space="preserve">UND</t>
  </si>
  <si>
    <t xml:space="preserve">CONTRATUAL</t>
  </si>
  <si>
    <t xml:space="preserve">QUANTIDADE</t>
  </si>
  <si>
    <t xml:space="preserve">VALOR</t>
  </si>
  <si>
    <t xml:space="preserve">QUANT.</t>
  </si>
  <si>
    <t xml:space="preserve">Valor Unit</t>
  </si>
  <si>
    <t xml:space="preserve">VALOR UNIT. C/ BDI</t>
  </si>
  <si>
    <t xml:space="preserve">TOTAL</t>
  </si>
  <si>
    <t xml:space="preserve">ANTERIOR</t>
  </si>
  <si>
    <t xml:space="preserve">ATUAL</t>
  </si>
  <si>
    <t xml:space="preserve">ACUMULADO</t>
  </si>
  <si>
    <t xml:space="preserve">% MEDIDO AC</t>
  </si>
  <si>
    <t xml:space="preserve">% MEDIDO ATUAL</t>
  </si>
  <si>
    <t xml:space="preserve"> 1 </t>
  </si>
  <si>
    <t xml:space="preserve">ADMINISTRAÇÃO LOCAL DA OBRA</t>
  </si>
  <si>
    <t xml:space="preserve"> 1.1 </t>
  </si>
  <si>
    <t xml:space="preserve">ADMINISTRAÇÃO LOCAL DE OBRA</t>
  </si>
  <si>
    <t xml:space="preserve">UN</t>
  </si>
  <si>
    <t xml:space="preserve"> 1.2 </t>
  </si>
  <si>
    <t xml:space="preserve">FORNECIMENTO E INSTALAÇÃO DE PLACA DE OBRA COM CHAPA GALVANIZADA E ESTRUTURA DE MADEIRA. AF_03/2022_PS</t>
  </si>
  <si>
    <t xml:space="preserve">M²</t>
  </si>
  <si>
    <t xml:space="preserve"> 1.3 </t>
  </si>
  <si>
    <t xml:space="preserve">TAXA DO CREA PARA OBRA OU SERVIÇO</t>
  </si>
  <si>
    <t xml:space="preserve"> 2 </t>
  </si>
  <si>
    <t xml:space="preserve">SERVIÇOS PRELIMINARES / CANTEIRO DE OBRAS</t>
  </si>
  <si>
    <t xml:space="preserve"> 2.1 </t>
  </si>
  <si>
    <t xml:space="preserve">EXECUÇÃO DE REFEITÓRIO EM CANTEIRO DE OBRA EM ALVENARIA, NÃO INCLUSO MOBILIÁRIO E EQUIPAMENTOS. AF_02/2016</t>
  </si>
  <si>
    <t xml:space="preserve"> 2.2 </t>
  </si>
  <si>
    <t xml:space="preserve">EXECUÇÃO DE SANITÁRIO E VESTIÁRIO EM CANTEIRO DE OBRA EM ALVENARIA, NÃO INCLUSO MOBILIÁRIO. AF_02/2016</t>
  </si>
  <si>
    <t xml:space="preserve"> 2.3 </t>
  </si>
  <si>
    <t xml:space="preserve">EXECUÇÃO DE ALMOXARIFADO EM CANTEIRO DE OBRA EM ALVENARIA, INCLUSO PRATELEIRAS. AF_02/2016</t>
  </si>
  <si>
    <t xml:space="preserve"> 2.4 </t>
  </si>
  <si>
    <t xml:space="preserve">LOCACAO CONVENCIONAL DE OBRA, UTILIZANDO GABARITO DE TÁBUAS CORRIDAS PONTALETADAS A CADA 2,00M -  2 UTILIZAÇÕES. AF_10/2018</t>
  </si>
  <si>
    <t xml:space="preserve">M</t>
  </si>
  <si>
    <t xml:space="preserve"> 2.5 </t>
  </si>
  <si>
    <t xml:space="preserve">TAPUME COM TELHA METÁLICA. AF_05/2018</t>
  </si>
  <si>
    <t xml:space="preserve"> 2.6 </t>
  </si>
  <si>
    <t xml:space="preserve">LIMPEZA MECANIZADA DE CAMADA VEGETAL, VEGETAÇÃO E PEQUENAS ÁRVORES (DIÂMETRO DE TRONCO MENOR QUE 0,20 M), COM TRATOR DE ESTEIRAS.AF_05/2018</t>
  </si>
  <si>
    <t xml:space="preserve"> 2.7 </t>
  </si>
  <si>
    <t xml:space="preserve">LIGAÇÃO PREDIAL DE ÁGUA EM MURETA DE CONCRETO, PROVISÓRIA OU DEFINITIVA, COM FORNECIMENTO DE MATERIAL, INCLUSIVE MURETA E HIDRÕMETRO, REDE DN 50MM - REV 03_10/2022</t>
  </si>
  <si>
    <t xml:space="preserve"> 3 </t>
  </si>
  <si>
    <t xml:space="preserve">DEMOLIÇÕES</t>
  </si>
  <si>
    <t xml:space="preserve"> 3.1 </t>
  </si>
  <si>
    <t xml:space="preserve">DEMOLIÇÃO PARCIAL DE PAVIMENTO ASFÁLTICO, DE FORMA MECANIZADA, SEM REAPROVEITAMENTO. AF_12/2017</t>
  </si>
  <si>
    <t xml:space="preserve"> 3.2</t>
  </si>
  <si>
    <t xml:space="preserve">DEMOLIÇÃO DE ALVENARIA DE BLOCO FURADO, DE FORMA MANUAL, SEM REAPROVEITAMENTO. AF_12/2017</t>
  </si>
  <si>
    <t xml:space="preserve">M³</t>
  </si>
  <si>
    <t xml:space="preserve"> 4 </t>
  </si>
  <si>
    <t xml:space="preserve">INFRAESTRUTURA</t>
  </si>
  <si>
    <t xml:space="preserve"> 4.1 </t>
  </si>
  <si>
    <t xml:space="preserve">MOVIMENTO DE TERRA</t>
  </si>
  <si>
    <t xml:space="preserve"> 4.1.1 </t>
  </si>
  <si>
    <t xml:space="preserve">ESCAVAÇÃO HORIZONTAL, INCLUINDO ESCARIFICAÇÃO, CARGA, DESCARGA E TRANSPORTE EM SOLO DE 2A CATEGORIA COM TRATOR DE ESTEIRAS (150HP/LÂMINA: 3,18M3) E CAMINHÃO BASCULANTE DE 10M3, DMT ATÉ 200M. AF_07/2020</t>
  </si>
  <si>
    <t xml:space="preserve"> 4.1.2 </t>
  </si>
  <si>
    <t xml:space="preserve">ESCAVAÇÃO VERTICAL PARA  EDIFICAÇÃO, COM CARGA, DESCARGA E TRANSPORTE DE SOLO DE 1ª CATEGORIA, COM ESCAVADEIRA HIDRÁULICA (CAÇAMBA: 0,8 M³ / 111HP), FROTA DE 9 CAMINHÕES BASCULANTES DE 10 M³, DMT DE 6 KM E VELOCIDADE MÉDIA 22 KM/H. AF_05/2020</t>
  </si>
  <si>
    <t xml:space="preserve"> 4.1.3 </t>
  </si>
  <si>
    <t xml:space="preserve">TRANSPORTE COM CAMINHÃO BASCULANTE DE 10 M³, EM VIA URBANA PAVIMENTADA, DMT ATÉ 30 KM (UNIDADE: M3XKM). AF_07/2020</t>
  </si>
  <si>
    <t xml:space="preserve">M3XKM</t>
  </si>
  <si>
    <t xml:space="preserve"> 4.1.4 </t>
  </si>
  <si>
    <t xml:space="preserve">CARGA, MANOBRA E DESCARGA DE SOLOS E MATERIAIS GRANULARES EM CAMINHÃO BASCULANTE 10 M³ - CARGA COM PÁ CARREGADEIRA (CAÇAMBA DE 1,7 A 2,8 M³ / 128 HP) E DESCARGA LIVRE (UNIDADE: M3). AF_07/2020</t>
  </si>
  <si>
    <t xml:space="preserve"> 4.2 </t>
  </si>
  <si>
    <t xml:space="preserve">CORTINA DE CONTENÇÃO</t>
  </si>
  <si>
    <t xml:space="preserve"> 4.2.1 </t>
  </si>
  <si>
    <t xml:space="preserve">CORTINA DE CONTENÇÃO, BASE CIRCULAR DIÂMETRO 0.30M EM CONCRETO BOMBEÁVEL, INCLUSIVE FERRAGEM, CONCRETO, LANÇAMENTO COM BOMBA [BASEADO EM SINAPI 100651]</t>
  </si>
  <si>
    <t xml:space="preserve"> 4.2.3 </t>
  </si>
  <si>
    <t xml:space="preserve">ARMAÇÃO UTILIZANDO AÇO CA-25 DE 6,3 MM - MONTAGEM. AF_06/2022</t>
  </si>
  <si>
    <t xml:space="preserve">KG</t>
  </si>
  <si>
    <t xml:space="preserve"> 4.3 </t>
  </si>
  <si>
    <t xml:space="preserve">FUNDAÇÃO</t>
  </si>
  <si>
    <t xml:space="preserve"> 4.3.1 </t>
  </si>
  <si>
    <t xml:space="preserve">ESTACAS</t>
  </si>
  <si>
    <t xml:space="preserve"> 4.3.1.1 </t>
  </si>
  <si>
    <t xml:space="preserve">ESTACA HÉLICE CONTÍNUA, DIÂMETRO DE 30 CM, INCLUSO CONCRETO FCK=30MPA E ARMADURA MÍNIMA (EXCLUSIVE MOBILIZAÇÃO, DESMOBILIZAÇÃO E BOMBEAMENTO). AF_12/2019</t>
  </si>
  <si>
    <t xml:space="preserve"> 4.3.1.2 </t>
  </si>
  <si>
    <t xml:space="preserve">LANÇAMENTO COM USO DE BOMBA, ADENSAMENTO E ACABAMENTO DE CONCRETO EM ESTRUTURAS. AF_02/2022</t>
  </si>
  <si>
    <t xml:space="preserve"> 4.3.2 </t>
  </si>
  <si>
    <t xml:space="preserve">BLOCO DE COROAMENTO/ VIGA BALDRAME</t>
  </si>
  <si>
    <t xml:space="preserve"> 4.3.2.1 </t>
  </si>
  <si>
    <t xml:space="preserve">CONCRETAGEM DE BLOCOS DE COROAMENTO E VIGAS BALDRAMES, FCK 30 MPA, COM USO DE BOMBA  LANÇAMENTO, ADENSAMENTO E ACABAMENTO. AF_06/2017</t>
  </si>
  <si>
    <t xml:space="preserve"> 4.3.2.2 </t>
  </si>
  <si>
    <t xml:space="preserve">ESCAVAÇÃO MANUAL PARA BLOCO DE COROAMENTO OU SAPATA (INCLUINDO ESCAVAÇÃO PARA COLOCAÇÃO DE FÔRMAS). AF_06/2017</t>
  </si>
  <si>
    <t xml:space="preserve"> 4.3.2.3 </t>
  </si>
  <si>
    <t xml:space="preserve">FABRICAÇÃO, MONTAGEM E DESMONTAGEM DE FÔRMA PARA BLOCO DE COROAMENTO, EM CHAPA DE MADEIRA COMPENSADA RESINADA, E=17 MM, 4 UTILIZAÇÕES. AF_06/2017</t>
  </si>
  <si>
    <t xml:space="preserve"> 4.3.2.6 </t>
  </si>
  <si>
    <t xml:space="preserve">ARMAÇÃO DE PILAR OU VIGA DE ESTRUTURA CONVENCIONAL DE CONCRETO ARMADO UTILIZANDO AÇO CA-50 DE 10,0 MM - MONTAGEM. AF_06/2022</t>
  </si>
  <si>
    <t xml:space="preserve"> 4.3.2.7 </t>
  </si>
  <si>
    <t xml:space="preserve">ARMAÇÃO DE BLOCO, VIGA BALDRAME OU SAPATA UTILIZANDO AÇO CA-50 DE 12,5 MM - MONTAGEM. AF_06/2017</t>
  </si>
  <si>
    <t xml:space="preserve"> 4.3.2.8 </t>
  </si>
  <si>
    <t xml:space="preserve">ARMAÇÃO DE BLOCO, VIGA BALDRAME OU SAPATA UTILIZANDO AÇO CA-50 DE 16 MM - MONTAGEM. AF_06/2017</t>
  </si>
  <si>
    <t xml:space="preserve"> 4.3.2.9 </t>
  </si>
  <si>
    <t xml:space="preserve">ARMAÇÃO DE BLOCO, VIGA BALDRAME OU SAPATA UTILIZANDO AÇO CA-50 DE 6,3 MM - MONTAGEM. AF_06/2017</t>
  </si>
  <si>
    <t xml:space="preserve"> 4.3.2.10 </t>
  </si>
  <si>
    <t xml:space="preserve">CONCRETO MAGRO PARA LASTRO, TRAÇO 1:4,5:4,5 (EM MASSA SECA DE CIMENTO/ AREIA MÉDIA/ BRITA 1) - PREPARO MANUAL. AF_05/2021</t>
  </si>
  <si>
    <t xml:space="preserve"> 4.3.2.11 </t>
  </si>
  <si>
    <t xml:space="preserve">ARMAÇÃO DE BLOCO, VIGA BALDRAME OU SAPATA UTILIZANDO AÇO CA-50 DE 20 MM - MONTAGEM. AF_06/2017</t>
  </si>
  <si>
    <t xml:space="preserve"> 4.3.2.12 </t>
  </si>
  <si>
    <t xml:space="preserve">ARMAÇÃO DE BLOCO, VIGA BALDRAME OU SAPATA UTILIZANDO AÇO CA-50 DE 25 MM - MONTAGEM. AF_06/2017</t>
  </si>
  <si>
    <t xml:space="preserve"> 4.3.2.13 </t>
  </si>
  <si>
    <t xml:space="preserve">ARMAÇÃO DE BLOCO, VIGA BALDRAME OU SAPATA UTILIZANDO AÇO CA-50 DE 8 MM - MONTAGEM. AF_06/2017</t>
  </si>
  <si>
    <t xml:space="preserve"> 4.3.2.14 </t>
  </si>
  <si>
    <t xml:space="preserve">ARMAÇÃO DE BLOCO, VIGA BALDRAME E SAPATA UTILIZANDO AÇO CA-60 DE 5 MM - MONTAGEM. AF_06/2017</t>
  </si>
  <si>
    <t xml:space="preserve"> 5 </t>
  </si>
  <si>
    <t xml:space="preserve">ESTRUTURAS</t>
  </si>
  <si>
    <t xml:space="preserve"> 5.2 </t>
  </si>
  <si>
    <t xml:space="preserve">COMPOSIÇÃO PARAMÉTRICA PARA FORNECIMENTO E MONTAGEM DE ESTRUTURA METÁLICA PARA ESTRUTURA PRINCIPAL DE EDIFICAÇÕES (PILARES, VIGAS E CONTRAVENTAMENTO). AF_11/2022</t>
  </si>
  <si>
    <t xml:space="preserve"> 24 </t>
  </si>
  <si>
    <t xml:space="preserve">REFORMA  E RECUPERAÇÃO ESTRUTURAL  DAS CASAS SETOR (1 E 2)</t>
  </si>
  <si>
    <t xml:space="preserve"> 24.1 </t>
  </si>
  <si>
    <t xml:space="preserve">SERVIÇOS PRELIMINARES (CASAS SETOR 1 E 2)</t>
  </si>
  <si>
    <t xml:space="preserve"> 24.1.2 </t>
  </si>
  <si>
    <t xml:space="preserve">CORTE RASO E RECORTE DE ÁRVORE COM DIÂMETRO DE TRONCO MAIOR OU IGUAL A 0,60 M.AF_05/2018</t>
  </si>
  <si>
    <t xml:space="preserve"> 24.1.3 </t>
  </si>
  <si>
    <t xml:space="preserve">CORTE RASO E RECORTE DE ÁRVORE COM DIÂMETRO DE TRONCO MAIOR OU IGUAL A 0,40 M E MENOR QUE 0,60 M.AF_05/2018</t>
  </si>
  <si>
    <t xml:space="preserve"> 24.1.4 </t>
  </si>
  <si>
    <t xml:space="preserve">REMOÇÃO DE RAÍZES REMANESCENTES DE TRONCO DE ÁRVORE COM DIÂMETRO MAIOR OU IGUAL A 0,40 M E MENOR QUE 0,60 M.AF_05/2018</t>
  </si>
  <si>
    <t xml:space="preserve"> 24.1.6 </t>
  </si>
  <si>
    <t xml:space="preserve">REVOLVIMENTO E LIMPEZA MANUAL DE SOLO. AF_05/2018</t>
  </si>
  <si>
    <t xml:space="preserve"> 24.1.7 </t>
  </si>
  <si>
    <t xml:space="preserve">RETROESCAVADEIRA SOBRE RODAS COM CARREGADEIRA, TRAÇÃO 4X4, POTÊNCIA LÍQ. 72 HP, CAÇAMBA CARREG. CAP. MÍN. 0,79 M3, CAÇAMBA RETRO CAP. 0,18 M3, PESO OPERACIONAL MÍN. 7.140 KG, PROFUNDIDADE ESCAVAÇÃO MÁX. 4,50 M - CHP DIURNO. AF_06/2014</t>
  </si>
  <si>
    <t xml:space="preserve">CHP</t>
  </si>
  <si>
    <t xml:space="preserve"> 24.1.8 </t>
  </si>
  <si>
    <t xml:space="preserve">DEMOLIÇÃO DE PILARES E VIGAS EM CONCRETO ARMADO, DE FORMA MANUAL, SEM REAPROVEITAMENTO. AF_12/2017</t>
  </si>
  <si>
    <t xml:space="preserve"> 24.1.10 </t>
  </si>
  <si>
    <t xml:space="preserve">DEMOLIÇÃO DE ARGAMASSAS, DE FORMA MANUAL, SEM REAPROVEITAMENTO. AF_12/2017</t>
  </si>
  <si>
    <t xml:space="preserve"> 24.1.11 </t>
  </si>
  <si>
    <t xml:space="preserve">REMOÇÃO DE PORTAS, DE FORMA MANUAL, SEM REAPROVEITAMENTO. AF_12/2017</t>
  </si>
  <si>
    <t xml:space="preserve"> 24.1.12 </t>
  </si>
  <si>
    <t xml:space="preserve">DEMOLIÇÃO DE ALVENARIA DE TIJOLO MACIÇO, DE FORMA MANUAL, SEM REAPROVEITAMENTO. AF_12/2017</t>
  </si>
  <si>
    <t xml:space="preserve">OBRA : CONSTRUÇÃO E REFORMA DA NOVA SEDE DA CÂMARA MUNICIPAL DE JOÃO PESSOA</t>
  </si>
  <si>
    <t xml:space="preserve">MEMORIAL DE CÁLCULO DO BM 06</t>
  </si>
  <si>
    <t xml:space="preserve">2.0</t>
  </si>
  <si>
    <t xml:space="preserve">SERVIÇOS PRELIMINARES</t>
  </si>
  <si>
    <t xml:space="preserve">2.8</t>
  </si>
  <si>
    <t xml:space="preserve">ESCORAMENTO EM AÇO PARA PAREDES, COM TORRES</t>
  </si>
  <si>
    <t xml:space="preserve">Área de escoramento da casa 1 (m²) =</t>
  </si>
  <si>
    <t xml:space="preserve">Área de escoramento da casa 2 (m²) =</t>
  </si>
  <si>
    <t xml:space="preserve">Área total de escoramento executado (m²) =</t>
  </si>
  <si>
    <t xml:space="preserve">Área total de escoramento de contrato (m²) =</t>
  </si>
  <si>
    <t xml:space="preserve">Área total de escoramento à medir (m²) =</t>
  </si>
  <si>
    <t xml:space="preserve">Área total de escoramento à aditar referente ao mês (m²) =</t>
  </si>
  <si>
    <t xml:space="preserve">4.0</t>
  </si>
  <si>
    <t xml:space="preserve">INFRA-ESTRUTURA</t>
  </si>
  <si>
    <t xml:space="preserve">4.2</t>
  </si>
  <si>
    <t xml:space="preserve">4.2.3</t>
  </si>
  <si>
    <t xml:space="preserve">Peso da ferragem das vigas de coroamento (Prancha 20) (kg) =</t>
  </si>
  <si>
    <t xml:space="preserve">Peso da ferragem das vigas de coroamento executado (kg) =</t>
  </si>
  <si>
    <t xml:space="preserve">Peso total da ferragem 6,3mm de contrato (m) =</t>
  </si>
  <si>
    <t xml:space="preserve">Peso total de ferragem 6,3 executado à medir (m) =</t>
  </si>
  <si>
    <t xml:space="preserve">Comprimento total de estacas à aditar (m) =</t>
  </si>
  <si>
    <t xml:space="preserve">4.3.1.2</t>
  </si>
  <si>
    <t xml:space="preserve">LANÇAMENTO COM USO DE BOMBA, ADENSAMENTO E ACABAMENTO DE CONCRETO EM ESTRUTURAS.</t>
  </si>
  <si>
    <t xml:space="preserve">Quantidade de estacas de fundação com 40cm de diâmetro (und) =</t>
  </si>
  <si>
    <t xml:space="preserve">Comprimento das estacas de fundação com 40cm de diâmetro (m) =</t>
  </si>
  <si>
    <t xml:space="preserve">Comp. total de estacas de fundação com 40cm de diâmetro executado (m) =</t>
  </si>
  <si>
    <t xml:space="preserve">Volume total de lançamento de concreto (m³) =</t>
  </si>
  <si>
    <t xml:space="preserve">Volume total de lançamento de contrato (m³) =</t>
  </si>
  <si>
    <t xml:space="preserve">Volume total de lançamento medido BM 05 (m³) =</t>
  </si>
  <si>
    <t xml:space="preserve">Volume total de lançamento executado à medir (m³) =</t>
  </si>
  <si>
    <t xml:space="preserve">Volume total à aditar (m³) =</t>
  </si>
  <si>
    <t xml:space="preserve">4.3</t>
  </si>
  <si>
    <t xml:space="preserve">4.3.1</t>
  </si>
  <si>
    <t xml:space="preserve">ESTACA HÉLICE CONTÍNUA, DIÂMETRO DE 40 CM, INCLUSO CONCRETO FCK=30MPA E ARMADURA MÍNIMA (EXCLUSIVE MOBILIZAÇÃO, DESMOBILIZAÇÃO E BOMBEAMENTO).</t>
  </si>
  <si>
    <t xml:space="preserve">Comprimento total de estacas de fundação com 40cm de diâmetro executado (m) =</t>
  </si>
  <si>
    <t xml:space="preserve">Comprimento total de estacas de contrato (m) =</t>
  </si>
  <si>
    <t xml:space="preserve">Comprimento total de estacas executado à medir (m) =</t>
  </si>
  <si>
    <t xml:space="preserve">ARRASAMENTO MECANICO DE ESTACA DE CONCRETO ARMADO, DIAMETROS DE ATÉ 40 CM. AF_05/2021 </t>
  </si>
  <si>
    <t xml:space="preserve">Local</t>
  </si>
  <si>
    <t xml:space="preserve">Quantidade (und)</t>
  </si>
  <si>
    <t xml:space="preserve">Total (und)</t>
  </si>
  <si>
    <t xml:space="preserve">Estacas de contenção =</t>
  </si>
  <si>
    <t xml:space="preserve">Estacas de fundação =</t>
  </si>
  <si>
    <t xml:space="preserve">Total de arrasamento mecânico de estacas executado (und) =</t>
  </si>
  <si>
    <t xml:space="preserve">Total de arrasamento mecânico de estacas de contrato (und) =</t>
  </si>
  <si>
    <t xml:space="preserve">Total de arrasamento mecânico de estacas à medir (und) =</t>
  </si>
  <si>
    <t xml:space="preserve">Total de arrasamento mecânico de estacas a aditar (und) =</t>
  </si>
  <si>
    <t xml:space="preserve">4.3.2</t>
  </si>
  <si>
    <t xml:space="preserve">4.3.2.1</t>
  </si>
  <si>
    <t xml:space="preserve">Total (m³)</t>
  </si>
  <si>
    <t xml:space="preserve">Viga de coroamento da cortina de contenção (Prancha 20)</t>
  </si>
  <si>
    <t xml:space="preserve">Total de concretagem de blocos executado (m³) =</t>
  </si>
  <si>
    <t xml:space="preserve">Total de concretagem de vigas de coroamento de contrato (m³) =</t>
  </si>
  <si>
    <t xml:space="preserve">Total de concretagem de vigas a medir (m³) =</t>
  </si>
  <si>
    <t xml:space="preserve">4.3.2.2</t>
  </si>
  <si>
    <t xml:space="preserve">Área (m²)</t>
  </si>
  <si>
    <t xml:space="preserve">Altura (m)</t>
  </si>
  <si>
    <t xml:space="preserve">Blocos 1,45/0,70/0,70</t>
  </si>
  <si>
    <t xml:space="preserve">Blocos 1,80/0,80/0,70</t>
  </si>
  <si>
    <t xml:space="preserve">Blocos 0,70/0,70/0,70</t>
  </si>
  <si>
    <t xml:space="preserve">Blocos 1,90/1,64/0,80</t>
  </si>
  <si>
    <t xml:space="preserve">Blocos 1,80/1,80/1,00</t>
  </si>
  <si>
    <t xml:space="preserve">Blocos 1,80/2,53/1,20</t>
  </si>
  <si>
    <t xml:space="preserve">Poços de elevadores</t>
  </si>
  <si>
    <t xml:space="preserve">Total de escavação manual de blocos executado/ a executar (m³) =</t>
  </si>
  <si>
    <t xml:space="preserve">Total de escavação manual de blocos de contrato (m³) =</t>
  </si>
  <si>
    <t xml:space="preserve">Total de escavação manual de blocos a medir (m³) =</t>
  </si>
  <si>
    <t xml:space="preserve">4.3.2.3</t>
  </si>
  <si>
    <t xml:space="preserve">Total (m²)</t>
  </si>
  <si>
    <t xml:space="preserve">Área de forma de blocos de coramento</t>
  </si>
  <si>
    <t xml:space="preserve">Total de fabricação de forma de blocos executado (m²) =</t>
  </si>
  <si>
    <t xml:space="preserve">Total de fabricação de forma de blocos de contrato (m²) =</t>
  </si>
  <si>
    <t xml:space="preserve">Total de fabricação de forma de blocos a medir (m²) =</t>
  </si>
  <si>
    <t xml:space="preserve">4.3.2.6</t>
  </si>
  <si>
    <t xml:space="preserve">Total (Kg) + 10%</t>
  </si>
  <si>
    <t xml:space="preserve">P1, 2, 9 e 16</t>
  </si>
  <si>
    <t xml:space="preserve">Total de armação de pilar ou viga executado (kg) =</t>
  </si>
  <si>
    <t xml:space="preserve">Total de armação de pilar ou viga de contrato (kg) =</t>
  </si>
  <si>
    <t xml:space="preserve">Total de armação de pilar ou viga a medir (kg) =</t>
  </si>
  <si>
    <t xml:space="preserve">4.3.2.7</t>
  </si>
  <si>
    <t xml:space="preserve">Blocos (Prancha 1 a 4)</t>
  </si>
  <si>
    <t xml:space="preserve">Total de armação de bloco, viga baldrame executado (kg) =</t>
  </si>
  <si>
    <t xml:space="preserve">Total de armação de bloco, viga baldrame de contrato (kg) =</t>
  </si>
  <si>
    <t xml:space="preserve">Total de armação de bloco, viga baldrame a medir (kg) =</t>
  </si>
  <si>
    <t xml:space="preserve">4.3.2.8</t>
  </si>
  <si>
    <t xml:space="preserve">4.3.2.9</t>
  </si>
  <si>
    <t xml:space="preserve">4.3.2.10</t>
  </si>
  <si>
    <t xml:space="preserve">Total de concreto magro para lastro executado (m³) =</t>
  </si>
  <si>
    <t xml:space="preserve">Total de  concreto magro para lastro de contrato (m³) =</t>
  </si>
  <si>
    <t xml:space="preserve">Total de  concreto magro para lastro a medir (m³) =</t>
  </si>
  <si>
    <t xml:space="preserve">4.3.2.11</t>
  </si>
  <si>
    <t xml:space="preserve">Total de armação de bloco, viga baldrame a aditar (kg) =</t>
  </si>
  <si>
    <t xml:space="preserve">4.3.2.12</t>
  </si>
  <si>
    <t xml:space="preserve">4.3.2.13</t>
  </si>
  <si>
    <t xml:space="preserve">4.3.2.14</t>
  </si>
  <si>
    <t xml:space="preserve">CONCRETAGEM DE BLOCO DE COROAMENTO OU VIGA BALDRAME, FCK 35 MPA, COM USO DE BOMBA - LANÇAMENTO, ADENSAMENTO E ACABAMENTO</t>
  </si>
  <si>
    <t xml:space="preserve">Blocos de coroamento (50%)</t>
  </si>
  <si>
    <t xml:space="preserve">Total de concretagem 35 MPa executado (m³) =</t>
  </si>
  <si>
    <t xml:space="preserve">Total de  concretagem 35MPa de contrato (m³) =</t>
  </si>
  <si>
    <t xml:space="preserve">Total de concretagem 35 MPa a aditar (m³) =</t>
  </si>
  <si>
    <t xml:space="preserve">ARMAÇÃO DE BLOCO, VIGA BALDRAME E SAPATA UTILIZANDO AÇO CA-50 DE 10 MM - MONTAGEM. </t>
  </si>
  <si>
    <t xml:space="preserve">ARMAÇÃO DE PILAR OU VIGA DE ESTRUTURA CONVENCIONAL DE CONCRETO ARMADO UTILIZANDO AÇO CA-60 DE 5,0 MM - MONTAGEM. AF_06/2022</t>
  </si>
  <si>
    <t xml:space="preserve">Pilares (prancha 5 a 7)</t>
  </si>
  <si>
    <t xml:space="preserve">Total de armação de pilar ou viga a aditar (kg) =</t>
  </si>
  <si>
    <t xml:space="preserve">ARMAÇÃO DE PILAR OU VIGA DE ESTRUTURA CONVENCIONAL DE CONCRETO ARMADO UTILIZANDO AÇO CA-50 DE 6.3 MM - MONTAGEM. AF_06/2022</t>
  </si>
  <si>
    <t xml:space="preserve">ARMAÇÃO DE PILAR OU VIGA DE ESTRUTURA CONVENCIONAL DE CONCRETO ARMADO UTILIZANDO AÇO CA-50 DE 12.5 MM - MONTAGEM. AF_06/2022</t>
  </si>
  <si>
    <t xml:space="preserve">ARMAÇÃO DE PILAR OU VIGA DE ESTRUTURA CONVENCIONAL DE CONCRETO ARMADO UTILIZANDO AÇO CA-50 DE 16.0 MM - MONTAGEM. AF_06/2022</t>
  </si>
  <si>
    <t xml:space="preserve">ARMAÇÃO DE PILAR OU VIGA DE ESTRUTURA CONVENCIONAL DE CONCRETO ARMADO UTILIZANDO AÇO CA-50 DE 20.0 MM - MONTAGEM. AF_06/2022</t>
  </si>
</sst>
</file>

<file path=xl/styles.xml><?xml version="1.0" encoding="utf-8"?>
<styleSheet xmlns="http://schemas.openxmlformats.org/spreadsheetml/2006/main">
  <numFmts count="9">
    <numFmt numFmtId="164" formatCode="General"/>
    <numFmt numFmtId="165" formatCode="_-&quot;R$ &quot;* #,##0.00_-;&quot;-R$ &quot;* #,##0.00_-;_-&quot;R$ &quot;* \-??_-;_-@_-"/>
    <numFmt numFmtId="166" formatCode="#,##0.00"/>
    <numFmt numFmtId="167" formatCode="_-* #,##0.00_-;\-* #,##0.00_-;_-* \-??_-;_-@_-"/>
    <numFmt numFmtId="168" formatCode="0.00%"/>
    <numFmt numFmtId="169" formatCode="0.00000000%"/>
    <numFmt numFmtId="170" formatCode="0.0000000%"/>
    <numFmt numFmtId="171" formatCode="0"/>
    <numFmt numFmtId="172" formatCode="0.00"/>
  </numFmts>
  <fonts count="21">
    <font>
      <sz val="11"/>
      <name val="Arial"/>
      <family val="1"/>
      <charset val="1"/>
    </font>
    <font>
      <sz val="10"/>
      <name val="Arial"/>
      <family val="0"/>
    </font>
    <font>
      <sz val="10"/>
      <name val="Arial"/>
      <family val="0"/>
    </font>
    <font>
      <sz val="10"/>
      <name val="Arial"/>
      <family val="0"/>
    </font>
    <font>
      <sz val="10"/>
      <color rgb="FF000000"/>
      <name val="Times New Roman"/>
      <family val="1"/>
      <charset val="1"/>
    </font>
    <font>
      <sz val="11"/>
      <name val="Arial"/>
      <family val="2"/>
      <charset val="1"/>
    </font>
    <font>
      <b val="true"/>
      <sz val="11"/>
      <name val="Arial"/>
      <family val="2"/>
      <charset val="1"/>
    </font>
    <font>
      <b val="true"/>
      <sz val="10"/>
      <name val="Arial"/>
      <family val="2"/>
      <charset val="1"/>
    </font>
    <font>
      <sz val="12"/>
      <color rgb="FF000000"/>
      <name val="Arial"/>
      <family val="2"/>
      <charset val="1"/>
    </font>
    <font>
      <sz val="12"/>
      <name val="Arial"/>
      <family val="2"/>
      <charset val="1"/>
    </font>
    <font>
      <sz val="10"/>
      <name val="Arial"/>
      <family val="2"/>
      <charset val="1"/>
    </font>
    <font>
      <b val="true"/>
      <sz val="12"/>
      <name val="Arial"/>
      <family val="2"/>
      <charset val="1"/>
    </font>
    <font>
      <b val="true"/>
      <sz val="20"/>
      <name val="Arial Narrow"/>
      <family val="2"/>
      <charset val="1"/>
    </font>
    <font>
      <b val="true"/>
      <sz val="18"/>
      <name val="Arial"/>
      <family val="2"/>
      <charset val="1"/>
    </font>
    <font>
      <b val="true"/>
      <sz val="8"/>
      <name val="Arial"/>
      <family val="2"/>
      <charset val="1"/>
    </font>
    <font>
      <b val="true"/>
      <sz val="10"/>
      <color rgb="FF000000"/>
      <name val="Arial"/>
      <family val="2"/>
      <charset val="1"/>
    </font>
    <font>
      <b val="true"/>
      <sz val="10"/>
      <color rgb="FFFF0000"/>
      <name val="Arial"/>
      <family val="2"/>
      <charset val="1"/>
    </font>
    <font>
      <sz val="10"/>
      <color rgb="FF000000"/>
      <name val="Arial"/>
      <family val="2"/>
      <charset val="1"/>
    </font>
    <font>
      <b val="true"/>
      <sz val="10"/>
      <color rgb="FFFFFF00"/>
      <name val="Arial"/>
      <family val="2"/>
      <charset val="1"/>
    </font>
    <font>
      <b val="true"/>
      <sz val="10"/>
      <color theme="1"/>
      <name val="Arial"/>
      <family val="2"/>
      <charset val="1"/>
    </font>
    <font>
      <b val="true"/>
      <sz val="14"/>
      <name val="Arial"/>
      <family val="2"/>
      <charset val="1"/>
    </font>
  </fonts>
  <fills count="10">
    <fill>
      <patternFill patternType="none"/>
    </fill>
    <fill>
      <patternFill patternType="gray125"/>
    </fill>
    <fill>
      <patternFill patternType="solid">
        <fgColor theme="4" tint="0.5999"/>
        <bgColor rgb="FFBDD7EE"/>
      </patternFill>
    </fill>
    <fill>
      <patternFill patternType="solid">
        <fgColor theme="4" tint="0.7999"/>
        <bgColor rgb="FFD8ECF6"/>
      </patternFill>
    </fill>
    <fill>
      <patternFill patternType="solid">
        <fgColor rgb="FFFFFFFF"/>
        <bgColor rgb="FFE7E6E6"/>
      </patternFill>
    </fill>
    <fill>
      <patternFill patternType="solid">
        <fgColor rgb="FFD8ECF6"/>
        <bgColor rgb="FFDAE3F3"/>
      </patternFill>
    </fill>
    <fill>
      <patternFill patternType="solid">
        <fgColor theme="0" tint="-0.15"/>
        <bgColor rgb="FFDAE3F3"/>
      </patternFill>
    </fill>
    <fill>
      <patternFill patternType="solid">
        <fgColor theme="2"/>
        <bgColor rgb="FFDAE3F3"/>
      </patternFill>
    </fill>
    <fill>
      <patternFill patternType="solid">
        <fgColor theme="8" tint="0.5999"/>
        <bgColor rgb="FFB4C7E7"/>
      </patternFill>
    </fill>
    <fill>
      <patternFill patternType="solid">
        <fgColor theme="3" tint="0.5999"/>
        <bgColor rgb="FFB4C7E7"/>
      </patternFill>
    </fill>
  </fills>
  <borders count="32">
    <border diagonalUp="false" diagonalDown="false">
      <left/>
      <right/>
      <top/>
      <bottom/>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color rgb="FFCCCCCC"/>
      </left>
      <right style="thin">
        <color rgb="FFCCCCCC"/>
      </right>
      <top/>
      <bottom style="thin">
        <color rgb="FFCCCCCC"/>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medium"/>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thin"/>
      <right style="hair"/>
      <top style="hair"/>
      <bottom style="hair"/>
      <diagonal/>
    </border>
    <border diagonalUp="false" diagonalDown="false">
      <left style="hair"/>
      <right style="thin"/>
      <top style="hair"/>
      <bottom style="hair"/>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hair"/>
      <diagonal/>
    </border>
    <border diagonalUp="false" diagonalDown="false">
      <left/>
      <right style="thin"/>
      <top style="hair"/>
      <bottom style="thin"/>
      <diagonal/>
    </border>
    <border diagonalUp="false" diagonalDown="false">
      <left/>
      <right style="thin"/>
      <top style="hair"/>
      <bottom style="hair"/>
      <diagonal/>
    </border>
    <border diagonalUp="false" diagonalDown="false">
      <left style="thin"/>
      <right/>
      <top style="hair"/>
      <bottom/>
      <diagonal/>
    </border>
    <border diagonalUp="false" diagonalDown="false">
      <left/>
      <right/>
      <top style="hair"/>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2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top"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top" textRotation="0" wrapText="fals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9" fillId="0" borderId="2" xfId="0" applyFont="true" applyBorder="true" applyAlignment="true" applyProtection="false">
      <alignment horizontal="right" vertical="center" textRotation="0" wrapText="false" indent="0" shrinkToFit="false"/>
      <protection locked="true" hidden="false"/>
    </xf>
    <xf numFmtId="165" fontId="9" fillId="0" borderId="3" xfId="0" applyFont="true" applyBorder="true" applyAlignment="true" applyProtection="false">
      <alignment horizontal="center" vertical="center" textRotation="0" wrapText="false" indent="0" shrinkToFit="false"/>
      <protection locked="true" hidden="false"/>
    </xf>
    <xf numFmtId="165" fontId="9"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left" vertical="top" textRotation="0" wrapText="true" indent="0" shrinkToFit="false"/>
      <protection locked="true" hidden="false"/>
    </xf>
    <xf numFmtId="164" fontId="9" fillId="0" borderId="5" xfId="0" applyFont="true" applyBorder="true" applyAlignment="true" applyProtection="false">
      <alignment horizontal="right" vertical="center" textRotation="0" wrapText="false" indent="0" shrinkToFit="false"/>
      <protection locked="true" hidden="false"/>
    </xf>
    <xf numFmtId="165" fontId="9" fillId="0" borderId="6"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4" xfId="0" applyFont="true" applyBorder="true" applyAlignment="true" applyProtection="false">
      <alignment horizontal="left" vertical="center" textRotation="0" wrapText="true" indent="0" shrinkToFit="false"/>
      <protection locked="true" hidden="false"/>
    </xf>
    <xf numFmtId="164" fontId="9" fillId="0" borderId="7" xfId="0" applyFont="true" applyBorder="true" applyAlignment="true" applyProtection="false">
      <alignment horizontal="right" vertical="center" textRotation="0" wrapText="false" indent="0" shrinkToFit="false"/>
      <protection locked="true" hidden="false"/>
    </xf>
    <xf numFmtId="165" fontId="9" fillId="0" borderId="8" xfId="0" applyFont="true" applyBorder="true" applyAlignment="true" applyProtection="false">
      <alignment horizontal="center" vertical="center" textRotation="0" wrapText="false" indent="0" shrinkToFit="false"/>
      <protection locked="true" hidden="false"/>
    </xf>
    <xf numFmtId="164" fontId="11" fillId="0" borderId="9" xfId="0" applyFont="true" applyBorder="true" applyAlignment="true" applyProtection="false">
      <alignment horizontal="left" vertical="center" textRotation="0" wrapText="true" indent="0" shrinkToFit="false"/>
      <protection locked="true" hidden="false"/>
    </xf>
    <xf numFmtId="164" fontId="12" fillId="2" borderId="10" xfId="0" applyFont="true" applyBorder="true" applyAlignment="true" applyProtection="false">
      <alignment horizontal="center" vertical="center"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13" fillId="3" borderId="11" xfId="0" applyFont="true" applyBorder="true" applyAlignment="true" applyProtection="false">
      <alignment horizontal="center" vertical="center" textRotation="0" wrapText="true" indent="0" shrinkToFit="false"/>
      <protection locked="true" hidden="false"/>
    </xf>
    <xf numFmtId="164" fontId="13" fillId="3"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4" borderId="11"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center" vertical="center" textRotation="0" wrapText="false" indent="0" shrinkToFit="false"/>
      <protection locked="true" hidden="false"/>
    </xf>
    <xf numFmtId="164" fontId="14" fillId="4" borderId="11" xfId="0" applyFont="true" applyBorder="true" applyAlignment="true" applyProtection="false">
      <alignment horizontal="center" vertical="center" textRotation="0" wrapText="true" indent="0" shrinkToFit="false"/>
      <protection locked="true" hidden="false"/>
    </xf>
    <xf numFmtId="164" fontId="15" fillId="5" borderId="12" xfId="0" applyFont="true" applyBorder="true" applyAlignment="true" applyProtection="false">
      <alignment horizontal="left" vertical="center" textRotation="0" wrapText="true" indent="0" shrinkToFit="false"/>
      <protection locked="true" hidden="false"/>
    </xf>
    <xf numFmtId="164" fontId="15" fillId="5" borderId="12" xfId="0" applyFont="true" applyBorder="true" applyAlignment="true" applyProtection="false">
      <alignment horizontal="right" vertical="center" textRotation="0" wrapText="false" indent="0" shrinkToFit="false"/>
      <protection locked="true" hidden="false"/>
    </xf>
    <xf numFmtId="166" fontId="15" fillId="5" borderId="12" xfId="0" applyFont="true" applyBorder="true" applyAlignment="true" applyProtection="false">
      <alignment horizontal="right" vertical="center" textRotation="0" wrapText="false" indent="0" shrinkToFit="false"/>
      <protection locked="true" hidden="false"/>
    </xf>
    <xf numFmtId="167" fontId="15" fillId="5" borderId="12" xfId="0" applyFont="true" applyBorder="true" applyAlignment="true" applyProtection="false">
      <alignment horizontal="left" vertical="center" textRotation="0" wrapText="false" indent="0" shrinkToFit="false"/>
      <protection locked="true" hidden="false"/>
    </xf>
    <xf numFmtId="167" fontId="15" fillId="5" borderId="12" xfId="0" applyFont="true" applyBorder="true" applyAlignment="true" applyProtection="false">
      <alignment horizontal="right" vertical="center" textRotation="0" wrapText="false" indent="0" shrinkToFit="false"/>
      <protection locked="true" hidden="false"/>
    </xf>
    <xf numFmtId="168" fontId="16" fillId="5" borderId="12" xfId="0" applyFont="true" applyBorder="true" applyAlignment="true" applyProtection="false">
      <alignment horizontal="right" vertical="center" textRotation="0" wrapText="false" indent="0" shrinkToFit="false"/>
      <protection locked="true" hidden="false"/>
    </xf>
    <xf numFmtId="169" fontId="16" fillId="5" borderId="12" xfId="0" applyFont="true" applyBorder="true" applyAlignment="true" applyProtection="false">
      <alignment horizontal="right" vertical="center" textRotation="0" wrapText="false" indent="0" shrinkToFit="false"/>
      <protection locked="true" hidden="false"/>
    </xf>
    <xf numFmtId="164" fontId="17" fillId="0" borderId="13" xfId="0" applyFont="true" applyBorder="true" applyAlignment="true" applyProtection="false">
      <alignment horizontal="left" vertical="center" textRotation="0" wrapText="true" indent="0" shrinkToFit="false"/>
      <protection locked="true" hidden="false"/>
    </xf>
    <xf numFmtId="164" fontId="17" fillId="0" borderId="13" xfId="0" applyFont="true" applyBorder="true" applyAlignment="true" applyProtection="false">
      <alignment horizontal="center" vertical="center" textRotation="0" wrapText="true" indent="0" shrinkToFit="false"/>
      <protection locked="true" hidden="false"/>
    </xf>
    <xf numFmtId="167" fontId="17" fillId="0" borderId="13" xfId="0" applyFont="true" applyBorder="true" applyAlignment="true" applyProtection="false">
      <alignment horizontal="right" vertical="center" textRotation="0" wrapText="false" indent="0" shrinkToFit="false"/>
      <protection locked="true" hidden="false"/>
    </xf>
    <xf numFmtId="166" fontId="17" fillId="0" borderId="13" xfId="0" applyFont="true" applyBorder="true" applyAlignment="true" applyProtection="false">
      <alignment horizontal="right" vertical="center" textRotation="0" wrapText="false" indent="0" shrinkToFit="false"/>
      <protection locked="true" hidden="false"/>
    </xf>
    <xf numFmtId="165" fontId="17" fillId="0" borderId="13" xfId="0" applyFont="true" applyBorder="true" applyAlignment="true" applyProtection="false">
      <alignment horizontal="right" vertical="center" textRotation="0" wrapText="false" indent="0" shrinkToFit="false"/>
      <protection locked="true" hidden="false"/>
    </xf>
    <xf numFmtId="168" fontId="15" fillId="5" borderId="12" xfId="0" applyFont="true" applyBorder="true" applyAlignment="true" applyProtection="false">
      <alignment horizontal="right" vertical="center" textRotation="0" wrapText="false" indent="0" shrinkToFit="false"/>
      <protection locked="true" hidden="false"/>
    </xf>
    <xf numFmtId="169" fontId="15" fillId="5" borderId="12" xfId="0" applyFont="true" applyBorder="true" applyAlignment="true" applyProtection="false">
      <alignment horizontal="right" vertical="center" textRotation="0" wrapText="false" indent="0" shrinkToFit="false"/>
      <protection locked="true" hidden="false"/>
    </xf>
    <xf numFmtId="164" fontId="15" fillId="5" borderId="13" xfId="0" applyFont="true" applyBorder="true" applyAlignment="true" applyProtection="false">
      <alignment horizontal="left" vertical="center" textRotation="0" wrapText="true" indent="0" shrinkToFit="false"/>
      <protection locked="true" hidden="false"/>
    </xf>
    <xf numFmtId="164" fontId="15" fillId="5" borderId="13" xfId="0" applyFont="true" applyBorder="true" applyAlignment="true" applyProtection="false">
      <alignment horizontal="right" vertical="center" textRotation="0" wrapText="false" indent="0" shrinkToFit="false"/>
      <protection locked="true" hidden="false"/>
    </xf>
    <xf numFmtId="166" fontId="15" fillId="5" borderId="13" xfId="0" applyFont="true" applyBorder="true" applyAlignment="true" applyProtection="false">
      <alignment horizontal="right" vertical="center" textRotation="0" wrapText="false" indent="0" shrinkToFit="false"/>
      <protection locked="true" hidden="false"/>
    </xf>
    <xf numFmtId="167" fontId="15" fillId="5" borderId="13" xfId="0" applyFont="true" applyBorder="true" applyAlignment="true" applyProtection="false">
      <alignment horizontal="left" vertical="center" textRotation="0" wrapText="false" indent="0" shrinkToFit="false"/>
      <protection locked="true" hidden="false"/>
    </xf>
    <xf numFmtId="167" fontId="15" fillId="5" borderId="13" xfId="0" applyFont="true" applyBorder="true" applyAlignment="true" applyProtection="false">
      <alignment horizontal="right" vertical="center" textRotation="0" wrapText="false" indent="0" shrinkToFit="false"/>
      <protection locked="true" hidden="false"/>
    </xf>
    <xf numFmtId="170" fontId="16" fillId="5" borderId="12" xfId="0" applyFont="true" applyBorder="true" applyAlignment="true" applyProtection="false">
      <alignment horizontal="right" vertical="center" textRotation="0" wrapText="false" indent="0" shrinkToFit="false"/>
      <protection locked="true" hidden="false"/>
    </xf>
    <xf numFmtId="168" fontId="18" fillId="5" borderId="12" xfId="0" applyFont="true" applyBorder="true" applyAlignment="true" applyProtection="false">
      <alignment horizontal="right" vertical="center" textRotation="0" wrapText="false" indent="0" shrinkToFit="false"/>
      <protection locked="true" hidden="false"/>
    </xf>
    <xf numFmtId="164" fontId="7" fillId="4" borderId="11" xfId="0" applyFont="true" applyBorder="true" applyAlignment="true" applyProtection="false">
      <alignment horizontal="right" vertical="center" textRotation="0" wrapText="true" indent="0" shrinkToFit="false"/>
      <protection locked="true" hidden="false"/>
    </xf>
    <xf numFmtId="167" fontId="7" fillId="4" borderId="11" xfId="0" applyFont="true" applyBorder="true" applyAlignment="true" applyProtection="false">
      <alignment horizontal="center" vertical="center" textRotation="0" wrapText="false" indent="0" shrinkToFit="false"/>
      <protection locked="true" hidden="false"/>
    </xf>
    <xf numFmtId="164" fontId="7" fillId="4" borderId="11" xfId="0" applyFont="true" applyBorder="true" applyAlignment="true" applyProtection="false">
      <alignment horizontal="center" vertical="center" textRotation="0" wrapText="false" indent="0" shrinkToFit="false"/>
      <protection locked="true" hidden="false"/>
    </xf>
    <xf numFmtId="164" fontId="7" fillId="4" borderId="0" xfId="0" applyFont="true" applyBorder="false" applyAlignment="true" applyProtection="false">
      <alignment horizontal="right" vertical="center" textRotation="0" wrapText="false" indent="0" shrinkToFit="false"/>
      <protection locked="true" hidden="false"/>
    </xf>
    <xf numFmtId="164" fontId="10" fillId="4" borderId="0" xfId="0" applyFont="true" applyBorder="false" applyAlignment="true" applyProtection="false">
      <alignment horizontal="left" vertical="center" textRotation="0" wrapText="false" indent="0" shrinkToFit="false"/>
      <protection locked="true" hidden="false"/>
    </xf>
    <xf numFmtId="164" fontId="7" fillId="4" borderId="0" xfId="0" applyFont="true" applyBorder="true" applyAlignment="true" applyProtection="false">
      <alignment horizontal="left" vertical="center" textRotation="0" wrapText="false" indent="0" shrinkToFit="false"/>
      <protection locked="true" hidden="false"/>
    </xf>
    <xf numFmtId="166" fontId="7" fillId="4" borderId="0" xfId="0" applyFont="true" applyBorder="true" applyAlignment="true" applyProtection="false">
      <alignment horizontal="right" vertical="center" textRotation="0" wrapText="false" indent="0" shrinkToFit="false"/>
      <protection locked="true" hidden="false"/>
    </xf>
    <xf numFmtId="164" fontId="7" fillId="4" borderId="0" xfId="0" applyFont="true" applyBorder="false" applyAlignment="true" applyProtection="false">
      <alignment horizontal="left" vertical="center" textRotation="0" wrapText="false" indent="0" shrinkToFit="false"/>
      <protection locked="true" hidden="false"/>
    </xf>
    <xf numFmtId="166" fontId="7" fillId="4" borderId="0" xfId="0" applyFont="true" applyBorder="false" applyAlignment="true" applyProtection="false">
      <alignment horizontal="right" vertical="center" textRotation="0" wrapText="false" indent="0" shrinkToFit="false"/>
      <protection locked="true" hidden="false"/>
    </xf>
    <xf numFmtId="166" fontId="10" fillId="4" borderId="0"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17" fillId="0" borderId="0" xfId="20" applyFont="true" applyBorder="false" applyAlignment="true" applyProtection="false">
      <alignment horizontal="center" vertical="top" textRotation="0" wrapText="false" indent="0" shrinkToFit="false"/>
      <protection locked="true" hidden="false"/>
    </xf>
    <xf numFmtId="164" fontId="17" fillId="0" borderId="0" xfId="20" applyFont="true" applyBorder="false" applyAlignment="true" applyProtection="false">
      <alignment horizontal="left" vertical="top" textRotation="0" wrapText="false" indent="0" shrinkToFit="false"/>
      <protection locked="true" hidden="false"/>
    </xf>
    <xf numFmtId="164" fontId="4" fillId="0" borderId="0" xfId="20" applyFont="true" applyBorder="false" applyAlignment="true" applyProtection="false">
      <alignment horizontal="left" vertical="top" textRotation="0" wrapText="false" indent="0" shrinkToFit="false"/>
      <protection locked="true" hidden="false"/>
    </xf>
    <xf numFmtId="164" fontId="17" fillId="0" borderId="14" xfId="20" applyFont="true" applyBorder="true" applyAlignment="true" applyProtection="false">
      <alignment horizontal="center" vertical="top" textRotation="0" wrapText="false" indent="0" shrinkToFit="false"/>
      <protection locked="true" hidden="false"/>
    </xf>
    <xf numFmtId="164" fontId="17" fillId="0" borderId="15" xfId="20" applyFont="true" applyBorder="true" applyAlignment="true" applyProtection="false">
      <alignment horizontal="center" vertical="top" textRotation="0" wrapText="false" indent="0" shrinkToFit="false"/>
      <protection locked="true" hidden="false"/>
    </xf>
    <xf numFmtId="164" fontId="17" fillId="0" borderId="16" xfId="20" applyFont="true" applyBorder="true" applyAlignment="true" applyProtection="false">
      <alignment horizontal="left" vertical="top" textRotation="0" wrapText="false" indent="0" shrinkToFit="false"/>
      <protection locked="true" hidden="false"/>
    </xf>
    <xf numFmtId="164" fontId="17" fillId="0" borderId="17" xfId="20" applyFont="true" applyBorder="true" applyAlignment="true" applyProtection="false">
      <alignment horizontal="center" vertical="top" textRotation="0" wrapText="false" indent="0" shrinkToFit="false"/>
      <protection locked="true" hidden="false"/>
    </xf>
    <xf numFmtId="164" fontId="17" fillId="0" borderId="18" xfId="20" applyFont="true" applyBorder="true" applyAlignment="true" applyProtection="false">
      <alignment horizontal="left" vertical="top" textRotation="0" wrapText="false" indent="0" shrinkToFit="false"/>
      <protection locked="true" hidden="false"/>
    </xf>
    <xf numFmtId="164" fontId="19" fillId="0" borderId="17" xfId="20" applyFont="true" applyBorder="true" applyAlignment="true" applyProtection="false">
      <alignment horizontal="general" vertical="center" textRotation="0" wrapText="false" indent="0" shrinkToFit="false"/>
      <protection locked="true" hidden="false"/>
    </xf>
    <xf numFmtId="164" fontId="19" fillId="0" borderId="0" xfId="20" applyFont="true" applyBorder="false" applyAlignment="true" applyProtection="false">
      <alignment horizontal="general" vertical="center" textRotation="0" wrapText="false" indent="0" shrinkToFit="false"/>
      <protection locked="true" hidden="false"/>
    </xf>
    <xf numFmtId="166" fontId="17" fillId="0" borderId="0" xfId="20" applyFont="true" applyBorder="false" applyAlignment="true" applyProtection="false">
      <alignment horizontal="center" vertical="center" textRotation="0" wrapText="false" indent="0" shrinkToFit="false"/>
      <protection locked="true" hidden="false"/>
    </xf>
    <xf numFmtId="164" fontId="17" fillId="0" borderId="18" xfId="20" applyFont="true" applyBorder="true" applyAlignment="true" applyProtection="false">
      <alignment horizontal="left" vertical="center" textRotation="0" wrapText="false" indent="0" shrinkToFit="false"/>
      <protection locked="true" hidden="false"/>
    </xf>
    <xf numFmtId="164" fontId="17" fillId="0" borderId="17" xfId="20" applyFont="true" applyBorder="true" applyAlignment="true" applyProtection="false">
      <alignment horizontal="left" vertical="top" textRotation="0" wrapText="false" indent="0" shrinkToFit="false"/>
      <protection locked="true" hidden="false"/>
    </xf>
    <xf numFmtId="164" fontId="20" fillId="6" borderId="19" xfId="20" applyFont="true" applyBorder="true" applyAlignment="true" applyProtection="false">
      <alignment horizontal="center" vertical="center" textRotation="0" wrapText="true" indent="0" shrinkToFit="false"/>
      <protection locked="true" hidden="false"/>
    </xf>
    <xf numFmtId="164" fontId="4" fillId="0" borderId="0" xfId="20" applyFont="true" applyBorder="false" applyAlignment="true" applyProtection="false">
      <alignment horizontal="left" vertical="center" textRotation="0" wrapText="false" indent="0" shrinkToFit="false"/>
      <protection locked="true" hidden="false"/>
    </xf>
    <xf numFmtId="164" fontId="15" fillId="7" borderId="11" xfId="20" applyFont="true" applyBorder="true" applyAlignment="true" applyProtection="false">
      <alignment horizontal="center" vertical="center" textRotation="0" wrapText="false" indent="0" shrinkToFit="false"/>
      <protection locked="true" hidden="false"/>
    </xf>
    <xf numFmtId="164" fontId="15" fillId="7" borderId="11" xfId="20" applyFont="true" applyBorder="true" applyAlignment="true" applyProtection="false">
      <alignment horizontal="left" vertical="center" textRotation="0" wrapText="false" indent="0" shrinkToFit="false"/>
      <protection locked="true" hidden="false"/>
    </xf>
    <xf numFmtId="171" fontId="15" fillId="8" borderId="11" xfId="20" applyFont="true" applyBorder="true" applyAlignment="true" applyProtection="false">
      <alignment horizontal="center" vertical="center" textRotation="0" wrapText="false" indent="0" shrinkToFit="true"/>
      <protection locked="true" hidden="false"/>
    </xf>
    <xf numFmtId="164" fontId="7" fillId="8" borderId="11" xfId="20" applyFont="true" applyBorder="true" applyAlignment="true" applyProtection="false">
      <alignment horizontal="left" vertical="center" textRotation="0" wrapText="true" indent="0" shrinkToFit="false"/>
      <protection locked="true" hidden="false"/>
    </xf>
    <xf numFmtId="164" fontId="17" fillId="0" borderId="20" xfId="20" applyFont="true" applyBorder="true" applyAlignment="true" applyProtection="false">
      <alignment horizontal="right" vertical="top" textRotation="0" wrapText="false" indent="0" shrinkToFit="false"/>
      <protection locked="true" hidden="false"/>
    </xf>
    <xf numFmtId="167" fontId="17" fillId="0" borderId="21" xfId="20" applyFont="true" applyBorder="true" applyAlignment="true" applyProtection="false">
      <alignment horizontal="center" vertical="center" textRotation="0" wrapText="false" indent="0" shrinkToFit="false"/>
      <protection locked="true" hidden="false"/>
    </xf>
    <xf numFmtId="164" fontId="17" fillId="0" borderId="22" xfId="20" applyFont="true" applyBorder="true" applyAlignment="true" applyProtection="false">
      <alignment horizontal="right" vertical="top" textRotation="0" wrapText="false" indent="0" shrinkToFit="false"/>
      <protection locked="true" hidden="false"/>
    </xf>
    <xf numFmtId="167" fontId="17" fillId="0" borderId="23" xfId="20" applyFont="true" applyBorder="true" applyAlignment="true" applyProtection="false">
      <alignment horizontal="center" vertical="center" textRotation="0" wrapText="false" indent="0" shrinkToFit="false"/>
      <protection locked="true" hidden="false"/>
    </xf>
    <xf numFmtId="164" fontId="17" fillId="0" borderId="22" xfId="20" applyFont="true" applyBorder="true" applyAlignment="true" applyProtection="false">
      <alignment horizontal="center" vertical="top" textRotation="0" wrapText="false" indent="0" shrinkToFit="false"/>
      <protection locked="true" hidden="false"/>
    </xf>
    <xf numFmtId="164" fontId="15" fillId="0" borderId="22" xfId="20" applyFont="true" applyBorder="true" applyAlignment="true" applyProtection="false">
      <alignment horizontal="right" vertical="top" textRotation="0" wrapText="false" indent="0" shrinkToFit="false"/>
      <protection locked="true" hidden="false"/>
    </xf>
    <xf numFmtId="167" fontId="15" fillId="0" borderId="23" xfId="20" applyFont="true" applyBorder="true" applyAlignment="true" applyProtection="false">
      <alignment horizontal="center" vertical="center" textRotation="0" wrapText="false" indent="0" shrinkToFit="false"/>
      <protection locked="true" hidden="false"/>
    </xf>
    <xf numFmtId="167" fontId="16" fillId="0" borderId="23" xfId="20" applyFont="true" applyBorder="true" applyAlignment="true" applyProtection="false">
      <alignment horizontal="center" vertical="center" textRotation="0" wrapText="false" indent="0" shrinkToFit="false"/>
      <protection locked="true" hidden="false"/>
    </xf>
    <xf numFmtId="164" fontId="17" fillId="0" borderId="24" xfId="20" applyFont="true" applyBorder="true" applyAlignment="true" applyProtection="false">
      <alignment horizontal="right" vertical="top" textRotation="0" wrapText="false" indent="0" shrinkToFit="false"/>
      <protection locked="true" hidden="false"/>
    </xf>
    <xf numFmtId="164" fontId="17" fillId="0" borderId="25" xfId="20" applyFont="true" applyBorder="true" applyAlignment="true" applyProtection="false">
      <alignment horizontal="right" vertical="top" textRotation="0" wrapText="false" indent="0" shrinkToFit="false"/>
      <protection locked="true" hidden="false"/>
    </xf>
    <xf numFmtId="164" fontId="17" fillId="0" borderId="25" xfId="20" applyFont="true" applyBorder="true" applyAlignment="true" applyProtection="false">
      <alignment horizontal="center" vertical="top" textRotation="0" wrapText="false" indent="0" shrinkToFit="false"/>
      <protection locked="true" hidden="false"/>
    </xf>
    <xf numFmtId="164" fontId="17" fillId="0" borderId="26" xfId="20" applyFont="true" applyBorder="true" applyAlignment="true" applyProtection="false">
      <alignment horizontal="center" vertical="top" textRotation="0" wrapText="false" indent="0" shrinkToFit="false"/>
      <protection locked="true" hidden="false"/>
    </xf>
    <xf numFmtId="171" fontId="15" fillId="9" borderId="11" xfId="20" applyFont="true" applyBorder="true" applyAlignment="true" applyProtection="false">
      <alignment horizontal="center" vertical="center" textRotation="0" wrapText="false" indent="0" shrinkToFit="true"/>
      <protection locked="true" hidden="false"/>
    </xf>
    <xf numFmtId="164" fontId="7" fillId="9" borderId="11" xfId="20" applyFont="true" applyBorder="true" applyAlignment="true" applyProtection="false">
      <alignment horizontal="left" vertical="center" textRotation="0" wrapText="true" indent="0" shrinkToFit="false"/>
      <protection locked="true" hidden="false"/>
    </xf>
    <xf numFmtId="164" fontId="17" fillId="0" borderId="2" xfId="20" applyFont="true" applyBorder="true" applyAlignment="true" applyProtection="false">
      <alignment horizontal="right" vertical="top" textRotation="0" wrapText="false" indent="0" shrinkToFit="false"/>
      <protection locked="true" hidden="false"/>
    </xf>
    <xf numFmtId="172" fontId="17" fillId="0" borderId="27" xfId="20" applyFont="true" applyBorder="true" applyAlignment="true" applyProtection="false">
      <alignment horizontal="center" vertical="center" textRotation="0" wrapText="false" indent="0" shrinkToFit="false"/>
      <protection locked="true" hidden="false"/>
    </xf>
    <xf numFmtId="172" fontId="17" fillId="0" borderId="21" xfId="20" applyFont="true" applyBorder="true" applyAlignment="true" applyProtection="false">
      <alignment horizontal="center" vertical="center" textRotation="0" wrapText="false" indent="0" shrinkToFit="false"/>
      <protection locked="true" hidden="false"/>
    </xf>
    <xf numFmtId="164" fontId="4" fillId="0" borderId="0" xfId="20" applyFont="true" applyBorder="false" applyAlignment="true" applyProtection="false">
      <alignment horizontal="center" vertical="top" textRotation="0" wrapText="false" indent="0" shrinkToFit="false"/>
      <protection locked="true" hidden="false"/>
    </xf>
    <xf numFmtId="164" fontId="17" fillId="0" borderId="5" xfId="20" applyFont="true" applyBorder="true" applyAlignment="true" applyProtection="false">
      <alignment horizontal="right" vertical="center" textRotation="0" wrapText="false" indent="0" shrinkToFit="false"/>
      <protection locked="true" hidden="false"/>
    </xf>
    <xf numFmtId="172" fontId="17" fillId="0" borderId="6" xfId="20" applyFont="true" applyBorder="true" applyAlignment="true" applyProtection="false">
      <alignment horizontal="center" vertical="center" textRotation="0" wrapText="false" indent="0" shrinkToFit="false"/>
      <protection locked="true" hidden="false"/>
    </xf>
    <xf numFmtId="164" fontId="17" fillId="0" borderId="5" xfId="20" applyFont="true" applyBorder="true" applyAlignment="true" applyProtection="false">
      <alignment horizontal="right" vertical="top" textRotation="0" wrapText="false" indent="0" shrinkToFit="false"/>
      <protection locked="true" hidden="false"/>
    </xf>
    <xf numFmtId="164" fontId="17" fillId="0" borderId="6" xfId="20" applyFont="true" applyBorder="true" applyAlignment="true" applyProtection="false">
      <alignment horizontal="right" vertical="center" textRotation="0" wrapText="false" indent="0" shrinkToFit="false"/>
      <protection locked="true" hidden="false"/>
    </xf>
    <xf numFmtId="164" fontId="15" fillId="0" borderId="5" xfId="20" applyFont="true" applyBorder="true" applyAlignment="true" applyProtection="false">
      <alignment horizontal="right" vertical="top" textRotation="0" wrapText="false" indent="0" shrinkToFit="false"/>
      <protection locked="true" hidden="false"/>
    </xf>
    <xf numFmtId="164" fontId="16" fillId="0" borderId="5" xfId="20" applyFont="true" applyBorder="true" applyAlignment="true" applyProtection="false">
      <alignment horizontal="right" vertical="top" textRotation="0" wrapText="false" indent="0" shrinkToFit="false"/>
      <protection locked="true" hidden="false"/>
    </xf>
    <xf numFmtId="164" fontId="16" fillId="0" borderId="7" xfId="20" applyFont="true" applyBorder="true" applyAlignment="true" applyProtection="false">
      <alignment horizontal="right" vertical="top" textRotation="0" wrapText="false" indent="0" shrinkToFit="false"/>
      <protection locked="true" hidden="false"/>
    </xf>
    <xf numFmtId="164" fontId="16" fillId="0" borderId="8" xfId="20" applyFont="true" applyBorder="true" applyAlignment="true" applyProtection="false">
      <alignment horizontal="right" vertical="top" textRotation="0" wrapText="false" indent="0" shrinkToFit="false"/>
      <protection locked="true" hidden="false"/>
    </xf>
    <xf numFmtId="172" fontId="16" fillId="0" borderId="8" xfId="20" applyFont="true" applyBorder="true" applyAlignment="true" applyProtection="false">
      <alignment horizontal="right" vertical="center" textRotation="0" wrapText="false" indent="0" shrinkToFit="false"/>
      <protection locked="true" hidden="false"/>
    </xf>
    <xf numFmtId="164" fontId="4" fillId="0" borderId="28" xfId="20" applyFont="true" applyBorder="true" applyAlignment="true" applyProtection="false">
      <alignment horizontal="left" vertical="top" textRotation="0" wrapText="false" indent="0" shrinkToFit="false"/>
      <protection locked="true" hidden="false"/>
    </xf>
    <xf numFmtId="164" fontId="17" fillId="0" borderId="2" xfId="20" applyFont="true" applyBorder="true" applyAlignment="true" applyProtection="false">
      <alignment horizontal="center" vertical="top" textRotation="0" wrapText="false" indent="0" shrinkToFit="false"/>
      <protection locked="true" hidden="false"/>
    </xf>
    <xf numFmtId="164" fontId="17" fillId="0" borderId="3" xfId="20" applyFont="true" applyBorder="true" applyAlignment="true" applyProtection="false">
      <alignment horizontal="center" vertical="top" textRotation="0" wrapText="false" indent="0" shrinkToFit="false"/>
      <protection locked="true" hidden="false"/>
    </xf>
    <xf numFmtId="172" fontId="17" fillId="0" borderId="29" xfId="20" applyFont="true" applyBorder="true" applyAlignment="true" applyProtection="false">
      <alignment horizontal="center" vertical="center" textRotation="0" wrapText="false" indent="0" shrinkToFit="false"/>
      <protection locked="true" hidden="false"/>
    </xf>
    <xf numFmtId="164" fontId="17" fillId="0" borderId="5" xfId="20" applyFont="true" applyBorder="true" applyAlignment="true" applyProtection="false">
      <alignment horizontal="left" vertical="center" textRotation="0" wrapText="true" indent="0" shrinkToFit="false"/>
      <protection locked="true" hidden="false"/>
    </xf>
    <xf numFmtId="172" fontId="17" fillId="0" borderId="6" xfId="20" applyFont="true" applyBorder="true" applyAlignment="true" applyProtection="false">
      <alignment horizontal="general" vertical="top" textRotation="0" wrapText="false" indent="0" shrinkToFit="false"/>
      <protection locked="true" hidden="false"/>
    </xf>
    <xf numFmtId="172" fontId="17" fillId="0" borderId="29" xfId="20" applyFont="true" applyBorder="true" applyAlignment="true" applyProtection="false">
      <alignment horizontal="right" vertical="center" textRotation="0" wrapText="false" indent="0" shrinkToFit="false"/>
      <protection locked="true" hidden="false"/>
    </xf>
    <xf numFmtId="172" fontId="15" fillId="0" borderId="29" xfId="20" applyFont="true" applyBorder="true" applyAlignment="true" applyProtection="false">
      <alignment horizontal="right" vertical="center" textRotation="0" wrapText="false" indent="0" shrinkToFit="false"/>
      <protection locked="true" hidden="false"/>
    </xf>
    <xf numFmtId="164" fontId="7" fillId="0" borderId="5" xfId="20" applyFont="true" applyBorder="true" applyAlignment="true" applyProtection="false">
      <alignment horizontal="right" vertical="top" textRotation="0" wrapText="false" indent="0" shrinkToFit="false"/>
      <protection locked="true" hidden="false"/>
    </xf>
    <xf numFmtId="172" fontId="7" fillId="0" borderId="29" xfId="20" applyFont="true" applyBorder="true" applyAlignment="true" applyProtection="false">
      <alignment horizontal="right" vertical="center" textRotation="0" wrapText="false" indent="0" shrinkToFit="false"/>
      <protection locked="true" hidden="false"/>
    </xf>
    <xf numFmtId="164" fontId="17" fillId="0" borderId="3" xfId="20" applyFont="true" applyBorder="true" applyAlignment="true" applyProtection="false">
      <alignment horizontal="general" vertical="top" textRotation="0" wrapText="false" indent="0" shrinkToFit="false"/>
      <protection locked="true" hidden="false"/>
    </xf>
    <xf numFmtId="164" fontId="17" fillId="0" borderId="30" xfId="20" applyFont="true" applyBorder="true" applyAlignment="true" applyProtection="false">
      <alignment horizontal="general" vertical="center" textRotation="0" wrapText="false" indent="0" shrinkToFit="false"/>
      <protection locked="true" hidden="false"/>
    </xf>
    <xf numFmtId="164" fontId="17" fillId="0" borderId="31" xfId="20" applyFont="true" applyBorder="true" applyAlignment="true" applyProtection="false">
      <alignment horizontal="center" vertical="center" textRotation="0" wrapText="false" indent="0" shrinkToFit="false"/>
      <protection locked="true" hidden="false"/>
    </xf>
    <xf numFmtId="164" fontId="17" fillId="0" borderId="5" xfId="20" applyFont="true" applyBorder="true" applyAlignment="true" applyProtection="false">
      <alignment horizontal="general" vertical="center" textRotation="0" wrapText="false" indent="0" shrinkToFit="false"/>
      <protection locked="true" hidden="false"/>
    </xf>
    <xf numFmtId="164" fontId="17" fillId="0" borderId="6" xfId="20" applyFont="true" applyBorder="true" applyAlignment="true" applyProtection="false">
      <alignment horizontal="center" vertical="center" textRotation="0" wrapText="false" indent="0" shrinkToFit="false"/>
      <protection locked="true" hidden="false"/>
    </xf>
    <xf numFmtId="172" fontId="17" fillId="0" borderId="6" xfId="20" applyFont="true" applyBorder="true" applyAlignment="true" applyProtection="false">
      <alignment horizontal="general" vertical="center" textRotation="0" wrapText="false" indent="0" shrinkToFit="false"/>
      <protection locked="true" hidden="false"/>
    </xf>
    <xf numFmtId="164" fontId="17" fillId="0" borderId="5" xfId="20" applyFont="true" applyBorder="true" applyAlignment="true" applyProtection="false">
      <alignment horizontal="center" vertical="top" textRotation="0" wrapText="false" indent="0" shrinkToFit="false"/>
      <protection locked="true" hidden="false"/>
    </xf>
    <xf numFmtId="164" fontId="17" fillId="0" borderId="30" xfId="20" applyFont="true" applyBorder="true" applyAlignment="true" applyProtection="false">
      <alignment horizontal="left" vertical="center" textRotation="0" wrapText="false" indent="0" shrinkToFit="false"/>
      <protection locked="true" hidden="false"/>
    </xf>
    <xf numFmtId="164" fontId="15" fillId="0" borderId="6" xfId="20" applyFont="true" applyBorder="true" applyAlignment="true" applyProtection="false">
      <alignment horizontal="right" vertical="top" textRotation="0" wrapText="false" indent="0" shrinkToFit="false"/>
      <protection locked="true" hidden="false"/>
    </xf>
    <xf numFmtId="164" fontId="15" fillId="0" borderId="5" xfId="20" applyFont="true" applyBorder="true" applyAlignment="true" applyProtection="false">
      <alignment horizontal="center" vertical="top" textRotation="0" wrapText="false" indent="0" shrinkToFit="false"/>
      <protection locked="true" hidden="false"/>
    </xf>
    <xf numFmtId="172" fontId="16" fillId="0" borderId="29" xfId="20" applyFont="true" applyBorder="true" applyAlignment="true" applyProtection="false">
      <alignment horizontal="right"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dxfs count="2">
    <dxf>
      <font>
        <color rgb="FF9C0006"/>
      </font>
      <fill>
        <patternFill>
          <bgColor rgb="FFFFC7CE"/>
        </patternFill>
      </fill>
    </dxf>
    <dxf>
      <font>
        <color rgb="00FFFFFF"/>
      </font>
      <fill>
        <patternFill>
          <bgColor rgb="FFFF0000"/>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CCCCC"/>
      <rgbColor rgb="FF808080"/>
      <rgbColor rgb="FFADB9CA"/>
      <rgbColor rgb="FF993366"/>
      <rgbColor rgb="FFE7E6E6"/>
      <rgbColor rgb="FFD8ECF6"/>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AE3F3"/>
      <rgbColor rgb="FFD9D9D9"/>
      <rgbColor rgb="FFFFFF99"/>
      <rgbColor rgb="FFB4C7E7"/>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262080</xdr:colOff>
      <xdr:row>0</xdr:row>
      <xdr:rowOff>71280</xdr:rowOff>
    </xdr:from>
    <xdr:to>
      <xdr:col>1</xdr:col>
      <xdr:colOff>1488240</xdr:colOff>
      <xdr:row>1</xdr:row>
      <xdr:rowOff>900000</xdr:rowOff>
    </xdr:to>
    <xdr:pic>
      <xdr:nvPicPr>
        <xdr:cNvPr id="0" name="Imagem 1" descr=""/>
        <xdr:cNvPicPr/>
      </xdr:nvPicPr>
      <xdr:blipFill>
        <a:blip r:embed="rId1"/>
        <a:srcRect l="5644" t="25408" r="78648" b="65477"/>
        <a:stretch/>
      </xdr:blipFill>
      <xdr:spPr>
        <a:xfrm>
          <a:off x="262080" y="71280"/>
          <a:ext cx="2301120" cy="10191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140400</xdr:colOff>
      <xdr:row>0</xdr:row>
      <xdr:rowOff>70200</xdr:rowOff>
    </xdr:from>
    <xdr:to>
      <xdr:col>4</xdr:col>
      <xdr:colOff>1132200</xdr:colOff>
      <xdr:row>4</xdr:row>
      <xdr:rowOff>20880</xdr:rowOff>
    </xdr:to>
    <xdr:pic>
      <xdr:nvPicPr>
        <xdr:cNvPr id="1" name="Picture 7" descr=""/>
        <xdr:cNvPicPr/>
      </xdr:nvPicPr>
      <xdr:blipFill>
        <a:blip r:embed="rId1"/>
        <a:stretch/>
      </xdr:blipFill>
      <xdr:spPr>
        <a:xfrm>
          <a:off x="140400" y="70200"/>
          <a:ext cx="5901480" cy="59832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Ju&#231;adiSD/Desktop/PROJETOS%20CAMARA%20MUNICIPAL/SG%20CC%2002%20CMJP%20LANCE.xlsx"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BM%2006%20(2).xlsx"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CAMARA%20MUNICIPAL%20JP/ADITIVO%20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lanilha"/>
      <sheetName val="Planilha Resumida"/>
      <sheetName val="Cronograma SG"/>
      <sheetName val="CPUs"/>
    </sheetNames>
    <sheetDataSet>
      <sheetData sheetId="0"/>
      <sheetData sheetId="1"/>
      <sheetData sheetId="2"/>
      <sheetData sheetId="3">
        <row r="6">
          <cell r="I6">
            <v>49155.89</v>
          </cell>
        </row>
        <row r="14">
          <cell r="J14">
            <v>60771.42</v>
          </cell>
        </row>
        <row r="17">
          <cell r="I17">
            <v>312.24</v>
          </cell>
        </row>
        <row r="26">
          <cell r="J26">
            <v>386.02</v>
          </cell>
        </row>
        <row r="29">
          <cell r="I29">
            <v>254.59</v>
          </cell>
        </row>
        <row r="32">
          <cell r="J32">
            <v>294.535171</v>
          </cell>
        </row>
        <row r="47">
          <cell r="I47">
            <v>573.227158396224</v>
          </cell>
        </row>
        <row r="95">
          <cell r="J95">
            <v>708.680735925252</v>
          </cell>
        </row>
        <row r="98">
          <cell r="I98">
            <v>978.912869386928</v>
          </cell>
        </row>
        <row r="166">
          <cell r="J166">
            <v>1210.22998042306</v>
          </cell>
        </row>
        <row r="169">
          <cell r="I169">
            <v>905.002132291312</v>
          </cell>
        </row>
        <row r="214">
          <cell r="J214">
            <v>1118.85413615175</v>
          </cell>
        </row>
        <row r="217">
          <cell r="I217">
            <v>51.51</v>
          </cell>
        </row>
        <row r="230">
          <cell r="J230">
            <v>63.68</v>
          </cell>
        </row>
        <row r="233">
          <cell r="I233">
            <v>100.66</v>
          </cell>
        </row>
        <row r="244">
          <cell r="J244">
            <v>124.44</v>
          </cell>
        </row>
        <row r="247">
          <cell r="I247">
            <v>0.32</v>
          </cell>
        </row>
        <row r="253">
          <cell r="J253">
            <v>0.39</v>
          </cell>
        </row>
        <row r="256">
          <cell r="I256">
            <v>637.78</v>
          </cell>
        </row>
        <row r="276">
          <cell r="J276">
            <v>788.48</v>
          </cell>
        </row>
        <row r="279">
          <cell r="I279">
            <v>16.24</v>
          </cell>
        </row>
        <row r="286">
          <cell r="J286">
            <v>20.07</v>
          </cell>
        </row>
        <row r="289">
          <cell r="I289">
            <v>45.08</v>
          </cell>
        </row>
        <row r="293">
          <cell r="J293">
            <v>55.73</v>
          </cell>
        </row>
        <row r="296">
          <cell r="I296">
            <v>15.85</v>
          </cell>
        </row>
        <row r="303">
          <cell r="J303">
            <v>19.59</v>
          </cell>
        </row>
        <row r="306">
          <cell r="I306">
            <v>29.43</v>
          </cell>
        </row>
        <row r="313">
          <cell r="J313">
            <v>36.38</v>
          </cell>
        </row>
        <row r="316">
          <cell r="I316">
            <v>2.16</v>
          </cell>
        </row>
        <row r="320">
          <cell r="J320">
            <v>2.67</v>
          </cell>
        </row>
        <row r="323">
          <cell r="I323">
            <v>7.5</v>
          </cell>
        </row>
        <row r="329">
          <cell r="J329">
            <v>9.27</v>
          </cell>
        </row>
        <row r="332">
          <cell r="I332">
            <v>88.4</v>
          </cell>
        </row>
        <row r="344">
          <cell r="J344">
            <v>109.28</v>
          </cell>
        </row>
        <row r="355">
          <cell r="I355">
            <v>13.35</v>
          </cell>
        </row>
        <row r="362">
          <cell r="J362">
            <v>16.5</v>
          </cell>
        </row>
        <row r="365">
          <cell r="I365">
            <v>127.94</v>
          </cell>
        </row>
        <row r="377">
          <cell r="J377">
            <v>158.17</v>
          </cell>
        </row>
        <row r="380">
          <cell r="I380">
            <v>33.15</v>
          </cell>
        </row>
        <row r="387">
          <cell r="J387">
            <v>40.98</v>
          </cell>
        </row>
        <row r="390">
          <cell r="I390">
            <v>618.26</v>
          </cell>
        </row>
        <row r="397">
          <cell r="J397">
            <v>764.35</v>
          </cell>
        </row>
        <row r="400">
          <cell r="I400">
            <v>78.85</v>
          </cell>
        </row>
        <row r="404">
          <cell r="J404">
            <v>97.48</v>
          </cell>
        </row>
        <row r="407">
          <cell r="I407">
            <v>119.28</v>
          </cell>
        </row>
        <row r="421">
          <cell r="J421">
            <v>147.46</v>
          </cell>
        </row>
        <row r="438">
          <cell r="I438">
            <v>11.82</v>
          </cell>
        </row>
        <row r="445">
          <cell r="J445">
            <v>14.61</v>
          </cell>
        </row>
        <row r="448">
          <cell r="I448">
            <v>11.26</v>
          </cell>
        </row>
        <row r="455">
          <cell r="J455">
            <v>13.92</v>
          </cell>
        </row>
        <row r="458">
          <cell r="I458">
            <v>10.66</v>
          </cell>
        </row>
        <row r="465">
          <cell r="J465">
            <v>13.17</v>
          </cell>
        </row>
        <row r="468">
          <cell r="I468">
            <v>15.85</v>
          </cell>
        </row>
        <row r="475">
          <cell r="J475">
            <v>19.59</v>
          </cell>
        </row>
        <row r="478">
          <cell r="I478">
            <v>426.8</v>
          </cell>
        </row>
        <row r="484">
          <cell r="J484">
            <v>527.65</v>
          </cell>
        </row>
        <row r="487">
          <cell r="I487">
            <v>11.82</v>
          </cell>
        </row>
        <row r="494">
          <cell r="J494">
            <v>14.61</v>
          </cell>
        </row>
        <row r="497">
          <cell r="I497">
            <v>11.53</v>
          </cell>
        </row>
        <row r="504">
          <cell r="J504">
            <v>14.25</v>
          </cell>
        </row>
        <row r="507">
          <cell r="I507">
            <v>14.84</v>
          </cell>
        </row>
        <row r="514">
          <cell r="J514">
            <v>18.34</v>
          </cell>
        </row>
        <row r="517">
          <cell r="I517">
            <v>16.86</v>
          </cell>
        </row>
        <row r="524">
          <cell r="J524">
            <v>20.84</v>
          </cell>
        </row>
        <row r="537">
          <cell r="I537">
            <v>28.3314004771</v>
          </cell>
        </row>
        <row r="544">
          <cell r="J544">
            <v>35.0261104098387</v>
          </cell>
        </row>
        <row r="3272">
          <cell r="I3272">
            <v>227.81</v>
          </cell>
        </row>
        <row r="3278">
          <cell r="J3278">
            <v>281.64</v>
          </cell>
        </row>
        <row r="3281">
          <cell r="I3281">
            <v>93.64</v>
          </cell>
        </row>
        <row r="3285">
          <cell r="J3285">
            <v>115.76</v>
          </cell>
        </row>
        <row r="3288">
          <cell r="I3288">
            <v>144.42</v>
          </cell>
        </row>
        <row r="3294">
          <cell r="J3294">
            <v>178.54</v>
          </cell>
        </row>
        <row r="3297">
          <cell r="I3297">
            <v>1.62</v>
          </cell>
        </row>
        <row r="3301">
          <cell r="J3301">
            <v>2</v>
          </cell>
        </row>
        <row r="3304">
          <cell r="I3304">
            <v>113.83</v>
          </cell>
        </row>
        <row r="3311">
          <cell r="J3311">
            <v>140.72</v>
          </cell>
        </row>
        <row r="3314">
          <cell r="I3314">
            <v>490.52</v>
          </cell>
        </row>
        <row r="3319">
          <cell r="J3319">
            <v>606.42</v>
          </cell>
        </row>
        <row r="3331">
          <cell r="I3331">
            <v>2.63</v>
          </cell>
        </row>
        <row r="3335">
          <cell r="J3335">
            <v>3.25</v>
          </cell>
        </row>
        <row r="3338">
          <cell r="I3338">
            <v>7.34</v>
          </cell>
        </row>
        <row r="3342">
          <cell r="J3342">
            <v>9.07</v>
          </cell>
        </row>
        <row r="3345">
          <cell r="I3345">
            <v>84.77</v>
          </cell>
        </row>
        <row r="3349">
          <cell r="J3349">
            <v>104.8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amara"/>
      <sheetName val="memória de cálculo "/>
      <sheetName val="Planilha"/>
    </sheetNames>
    <sheetDataSet>
      <sheetData sheetId="0"/>
      <sheetData sheetId="1">
        <row r="31">
          <cell r="E31">
            <v>244.23</v>
          </cell>
        </row>
        <row r="42">
          <cell r="E42">
            <v>58.0272</v>
          </cell>
        </row>
        <row r="88">
          <cell r="E88">
            <v>52.5</v>
          </cell>
        </row>
        <row r="96">
          <cell r="E96">
            <v>136.64</v>
          </cell>
        </row>
        <row r="104">
          <cell r="E104">
            <v>29.54196</v>
          </cell>
        </row>
        <row r="112">
          <cell r="E112">
            <v>1453.1</v>
          </cell>
        </row>
        <row r="120">
          <cell r="E120">
            <v>488.4</v>
          </cell>
        </row>
        <row r="128">
          <cell r="E128">
            <v>249.7</v>
          </cell>
        </row>
        <row r="139">
          <cell r="E139">
            <v>1.4905</v>
          </cell>
        </row>
        <row r="147">
          <cell r="E147">
            <v>289.2</v>
          </cell>
        </row>
        <row r="156">
          <cell r="E156">
            <v>260.7</v>
          </cell>
        </row>
        <row r="164">
          <cell r="E164">
            <v>315.7</v>
          </cell>
        </row>
        <row r="172">
          <cell r="E172">
            <v>63.8</v>
          </cell>
        </row>
      </sheetData>
      <sheetData sheetId="2">
        <row r="38">
          <cell r="D38">
            <v>244.23</v>
          </cell>
        </row>
        <row r="42">
          <cell r="D42">
            <v>149.91</v>
          </cell>
        </row>
        <row r="42">
          <cell r="H42">
            <v>44.0856</v>
          </cell>
        </row>
        <row r="44">
          <cell r="D44">
            <v>51.14</v>
          </cell>
        </row>
        <row r="45">
          <cell r="D45">
            <v>52.5</v>
          </cell>
        </row>
        <row r="46">
          <cell r="D46">
            <v>136.64</v>
          </cell>
        </row>
        <row r="49">
          <cell r="D49">
            <v>447.1</v>
          </cell>
        </row>
        <row r="50">
          <cell r="D50">
            <v>2547.3</v>
          </cell>
        </row>
        <row r="51">
          <cell r="D51">
            <v>2864.7</v>
          </cell>
        </row>
        <row r="52">
          <cell r="D52">
            <v>1018.8</v>
          </cell>
        </row>
        <row r="53">
          <cell r="D53">
            <v>2.36</v>
          </cell>
        </row>
        <row r="54">
          <cell r="D54">
            <v>289.2</v>
          </cell>
        </row>
        <row r="55">
          <cell r="D55">
            <v>303.6</v>
          </cell>
        </row>
        <row r="56">
          <cell r="D56">
            <v>3312.7</v>
          </cell>
        </row>
        <row r="57">
          <cell r="D57">
            <v>335.5</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lanilha"/>
      <sheetName val="composições"/>
      <sheetName val="1.0"/>
      <sheetName val="2.0"/>
      <sheetName val="3.0"/>
      <sheetName val="4.0"/>
      <sheetName val="6.0"/>
      <sheetName val="7.0"/>
      <sheetName val="9.0"/>
      <sheetName val="13.0"/>
    </sheetNames>
    <sheetDataSet>
      <sheetData sheetId="0">
        <row r="46">
          <cell r="E46">
            <v>0</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71"/>
  <sheetViews>
    <sheetView showFormulas="false" showGridLines="false" showRowColHeaders="true" showZeros="true" rightToLeft="false" tabSelected="false" showOutlineSymbols="true" defaultGridColor="true" view="pageBreakPreview" topLeftCell="A1" colorId="64" zoomScale="80" zoomScaleNormal="100" zoomScalePageLayoutView="80" workbookViewId="0">
      <selection pane="topLeft" activeCell="K58" activeCellId="0" sqref="K58"/>
    </sheetView>
  </sheetViews>
  <sheetFormatPr defaultColWidth="8.87890625" defaultRowHeight="14.25" zeroHeight="false" outlineLevelRow="0" outlineLevelCol="0"/>
  <cols>
    <col collapsed="false" customWidth="true" hidden="false" outlineLevel="0" max="1" min="1" style="1" width="13.88"/>
    <col collapsed="false" customWidth="true" hidden="false" outlineLevel="0" max="2" min="2" style="1" width="60"/>
    <col collapsed="false" customWidth="true" hidden="false" outlineLevel="0" max="3" min="3" style="1" width="6.62"/>
    <col collapsed="false" customWidth="true" hidden="false" outlineLevel="0" max="4" min="4" style="1" width="10.38"/>
    <col collapsed="false" customWidth="true" hidden="true" outlineLevel="0" max="5" min="5" style="1" width="13"/>
    <col collapsed="false" customWidth="true" hidden="false" outlineLevel="0" max="6" min="6" style="1" width="13"/>
    <col collapsed="false" customWidth="true" hidden="false" outlineLevel="0" max="7" min="7" style="1" width="13.25"/>
    <col collapsed="false" customWidth="true" hidden="false" outlineLevel="0" max="8" min="8" style="1" width="11.75"/>
    <col collapsed="false" customWidth="true" hidden="false" outlineLevel="0" max="9" min="9" style="1" width="10"/>
    <col collapsed="false" customWidth="true" hidden="false" outlineLevel="0" max="10" min="10" style="1" width="13"/>
    <col collapsed="false" customWidth="true" hidden="false" outlineLevel="0" max="11" min="11" style="1" width="12"/>
    <col collapsed="false" customWidth="true" hidden="false" outlineLevel="0" max="12" min="12" style="1" width="11.88"/>
    <col collapsed="false" customWidth="true" hidden="false" outlineLevel="0" max="13" min="13" style="1" width="12.62"/>
    <col collapsed="false" customWidth="true" hidden="true" outlineLevel="0" max="14" min="14" style="1" width="12.88"/>
    <col collapsed="false" customWidth="true" hidden="true" outlineLevel="0" max="15" min="15" style="1" width="13.25"/>
    <col collapsed="false" customWidth="false" hidden="false" outlineLevel="0" max="16384" min="16" style="1" width="8.88"/>
  </cols>
  <sheetData>
    <row r="1" customFormat="false" ht="15" hidden="false" customHeight="true" outlineLevel="0" collapsed="false">
      <c r="A1" s="2"/>
      <c r="B1" s="3"/>
      <c r="C1" s="4"/>
      <c r="D1" s="4"/>
      <c r="E1" s="4"/>
      <c r="F1" s="4"/>
      <c r="G1" s="3"/>
      <c r="H1" s="3"/>
      <c r="I1" s="3"/>
      <c r="J1" s="3"/>
      <c r="K1" s="3"/>
      <c r="L1" s="3"/>
      <c r="M1" s="3"/>
      <c r="N1" s="3"/>
    </row>
    <row r="2" customFormat="false" ht="79.5" hidden="false" customHeight="true" outlineLevel="0" collapsed="false">
      <c r="A2" s="2"/>
      <c r="B2" s="5"/>
      <c r="C2" s="6"/>
      <c r="D2" s="6"/>
      <c r="E2" s="7"/>
      <c r="F2" s="7"/>
      <c r="G2" s="5"/>
      <c r="H2" s="5"/>
      <c r="I2" s="5"/>
      <c r="J2" s="5"/>
      <c r="K2" s="5"/>
      <c r="L2" s="5"/>
      <c r="M2" s="5"/>
      <c r="N2" s="5"/>
    </row>
    <row r="3" s="12" customFormat="true" ht="18" hidden="false" customHeight="true" outlineLevel="0" collapsed="false">
      <c r="A3" s="8" t="s">
        <v>0</v>
      </c>
      <c r="B3" s="8"/>
      <c r="C3" s="8"/>
      <c r="D3" s="8"/>
      <c r="E3" s="8"/>
      <c r="F3" s="8"/>
      <c r="G3" s="8"/>
      <c r="H3" s="9" t="s">
        <v>1</v>
      </c>
      <c r="I3" s="9"/>
      <c r="J3" s="9"/>
      <c r="K3" s="10" t="n">
        <f aca="false">G67</f>
        <v>19889930.05</v>
      </c>
      <c r="L3" s="10"/>
      <c r="M3" s="10"/>
      <c r="N3" s="11"/>
    </row>
    <row r="4" s="12" customFormat="true" ht="18.75" hidden="false" customHeight="true" outlineLevel="0" collapsed="false">
      <c r="A4" s="13" t="s">
        <v>2</v>
      </c>
      <c r="B4" s="13"/>
      <c r="C4" s="13"/>
      <c r="D4" s="13"/>
      <c r="E4" s="13"/>
      <c r="F4" s="13"/>
      <c r="G4" s="13"/>
      <c r="H4" s="14" t="s">
        <v>3</v>
      </c>
      <c r="I4" s="14"/>
      <c r="J4" s="14"/>
      <c r="K4" s="15" t="n">
        <f aca="false">K67-0.2</f>
        <v>4189174.33665493</v>
      </c>
      <c r="L4" s="15"/>
      <c r="M4" s="15"/>
      <c r="N4" s="11"/>
    </row>
    <row r="5" s="12" customFormat="true" ht="18.75" hidden="false" customHeight="true" outlineLevel="0" collapsed="false">
      <c r="A5" s="13" t="s">
        <v>4</v>
      </c>
      <c r="B5" s="13"/>
      <c r="C5" s="13"/>
      <c r="D5" s="13"/>
      <c r="E5" s="13"/>
      <c r="F5" s="13"/>
      <c r="G5" s="13"/>
      <c r="H5" s="14" t="s">
        <v>5</v>
      </c>
      <c r="I5" s="14"/>
      <c r="J5" s="14"/>
      <c r="K5" s="15" t="n">
        <f aca="false">L67</f>
        <v>161676.3844166</v>
      </c>
      <c r="L5" s="15"/>
      <c r="M5" s="15"/>
      <c r="N5" s="11"/>
    </row>
    <row r="6" s="12" customFormat="true" ht="17.25" hidden="false" customHeight="true" outlineLevel="0" collapsed="false">
      <c r="A6" s="13" t="s">
        <v>6</v>
      </c>
      <c r="B6" s="13"/>
      <c r="C6" s="13"/>
      <c r="D6" s="13"/>
      <c r="E6" s="13"/>
      <c r="F6" s="13"/>
      <c r="G6" s="13"/>
      <c r="H6" s="14" t="s">
        <v>7</v>
      </c>
      <c r="I6" s="14"/>
      <c r="J6" s="14"/>
      <c r="K6" s="15" t="n">
        <f aca="false">M67-0.2</f>
        <v>4350850.69107153</v>
      </c>
      <c r="L6" s="15"/>
      <c r="M6" s="15"/>
      <c r="N6" s="11"/>
      <c r="O6" s="16"/>
    </row>
    <row r="7" customFormat="false" ht="19.5" hidden="false" customHeight="true" outlineLevel="0" collapsed="false">
      <c r="A7" s="17" t="s">
        <v>8</v>
      </c>
      <c r="B7" s="17"/>
      <c r="C7" s="17"/>
      <c r="D7" s="17"/>
      <c r="E7" s="17"/>
      <c r="F7" s="17"/>
      <c r="G7" s="17"/>
      <c r="H7" s="18" t="s">
        <v>9</v>
      </c>
      <c r="I7" s="18"/>
      <c r="J7" s="18"/>
      <c r="K7" s="19" t="n">
        <f aca="false">K3-K6</f>
        <v>15539079.3589285</v>
      </c>
      <c r="L7" s="19"/>
      <c r="M7" s="19"/>
      <c r="N7" s="11"/>
    </row>
    <row r="8" customFormat="false" ht="26.25" hidden="false" customHeight="true" outlineLevel="0" collapsed="false">
      <c r="A8" s="20" t="s">
        <v>10</v>
      </c>
      <c r="B8" s="20"/>
      <c r="C8" s="20"/>
      <c r="D8" s="20"/>
      <c r="E8" s="20"/>
      <c r="F8" s="20"/>
      <c r="G8" s="20"/>
      <c r="H8" s="21" t="s">
        <v>11</v>
      </c>
      <c r="I8" s="21"/>
      <c r="J8" s="21"/>
      <c r="K8" s="21"/>
      <c r="L8" s="21"/>
      <c r="M8" s="21"/>
      <c r="N8" s="22"/>
    </row>
    <row r="9" customFormat="false" ht="24.75" hidden="false" customHeight="true" outlineLevel="0" collapsed="false">
      <c r="A9" s="23" t="s">
        <v>12</v>
      </c>
      <c r="B9" s="23"/>
      <c r="C9" s="23"/>
      <c r="D9" s="23"/>
      <c r="E9" s="23"/>
      <c r="F9" s="23"/>
      <c r="G9" s="23"/>
      <c r="H9" s="23"/>
      <c r="I9" s="23"/>
      <c r="J9" s="23"/>
      <c r="K9" s="23"/>
      <c r="L9" s="23"/>
      <c r="M9" s="23"/>
      <c r="N9" s="24"/>
    </row>
    <row r="10" customFormat="false" ht="14.25" hidden="false" customHeight="false" outlineLevel="0" collapsed="false">
      <c r="A10" s="25"/>
    </row>
    <row r="11" customFormat="false" ht="21.75" hidden="false" customHeight="true" outlineLevel="0" collapsed="false">
      <c r="A11" s="26" t="s">
        <v>13</v>
      </c>
      <c r="B11" s="26" t="s">
        <v>14</v>
      </c>
      <c r="C11" s="26" t="s">
        <v>15</v>
      </c>
      <c r="D11" s="27" t="s">
        <v>16</v>
      </c>
      <c r="E11" s="27"/>
      <c r="F11" s="27"/>
      <c r="G11" s="27"/>
      <c r="H11" s="27" t="s">
        <v>17</v>
      </c>
      <c r="I11" s="27"/>
      <c r="J11" s="27"/>
      <c r="K11" s="27" t="s">
        <v>18</v>
      </c>
      <c r="L11" s="27"/>
      <c r="M11" s="27"/>
      <c r="N11" s="25"/>
    </row>
    <row r="12" customFormat="false" ht="30" hidden="false" customHeight="true" outlineLevel="0" collapsed="false">
      <c r="A12" s="26"/>
      <c r="B12" s="26"/>
      <c r="C12" s="26"/>
      <c r="D12" s="26" t="s">
        <v>19</v>
      </c>
      <c r="E12" s="26" t="s">
        <v>20</v>
      </c>
      <c r="F12" s="26" t="s">
        <v>21</v>
      </c>
      <c r="G12" s="26" t="s">
        <v>22</v>
      </c>
      <c r="H12" s="26" t="s">
        <v>23</v>
      </c>
      <c r="I12" s="26" t="s">
        <v>24</v>
      </c>
      <c r="J12" s="26" t="s">
        <v>25</v>
      </c>
      <c r="K12" s="26" t="s">
        <v>23</v>
      </c>
      <c r="L12" s="26" t="s">
        <v>24</v>
      </c>
      <c r="M12" s="26" t="s">
        <v>25</v>
      </c>
      <c r="N12" s="28" t="s">
        <v>26</v>
      </c>
      <c r="O12" s="28" t="s">
        <v>27</v>
      </c>
    </row>
    <row r="13" customFormat="false" ht="24" hidden="false" customHeight="true" outlineLevel="0" collapsed="false">
      <c r="A13" s="29" t="s">
        <v>28</v>
      </c>
      <c r="B13" s="29" t="s">
        <v>29</v>
      </c>
      <c r="C13" s="29"/>
      <c r="D13" s="30"/>
      <c r="E13" s="29"/>
      <c r="F13" s="29"/>
      <c r="G13" s="31" t="n">
        <v>722837.82</v>
      </c>
      <c r="H13" s="30"/>
      <c r="I13" s="32"/>
      <c r="J13" s="33"/>
      <c r="K13" s="33" t="n">
        <f aca="false">SUM(K14:K16)</f>
        <v>250328.565171</v>
      </c>
      <c r="L13" s="33" t="n">
        <f aca="false">SUM(L14:L16)</f>
        <v>60771.42</v>
      </c>
      <c r="M13" s="33" t="n">
        <f aca="false">SUM(M14:M16)</f>
        <v>311099.985171</v>
      </c>
      <c r="N13" s="34" t="n">
        <f aca="false">M13/G13</f>
        <v>0.430386978328002</v>
      </c>
      <c r="O13" s="35" t="n">
        <f aca="false">L13/G13</f>
        <v>0.0840733817718613</v>
      </c>
    </row>
    <row r="14" customFormat="false" ht="16.5" hidden="false" customHeight="true" outlineLevel="0" collapsed="false">
      <c r="A14" s="36" t="s">
        <v>30</v>
      </c>
      <c r="B14" s="36" t="s">
        <v>31</v>
      </c>
      <c r="C14" s="37" t="s">
        <v>32</v>
      </c>
      <c r="D14" s="38" t="n">
        <v>11</v>
      </c>
      <c r="E14" s="39" t="n">
        <f aca="false">[1]CPUs!I6</f>
        <v>49155.89</v>
      </c>
      <c r="F14" s="39" t="n">
        <f aca="false">[1]CPUs!J14</f>
        <v>60771.42</v>
      </c>
      <c r="G14" s="39" t="n">
        <v>668485.62</v>
      </c>
      <c r="H14" s="40" t="n">
        <v>4</v>
      </c>
      <c r="I14" s="38" t="n">
        <v>1</v>
      </c>
      <c r="J14" s="38" t="n">
        <f aca="false">H14+I14</f>
        <v>5</v>
      </c>
      <c r="K14" s="38" t="n">
        <f aca="false">H14*F14</f>
        <v>243085.68</v>
      </c>
      <c r="L14" s="38" t="n">
        <f aca="false">I14*F14</f>
        <v>60771.42</v>
      </c>
      <c r="M14" s="38" t="n">
        <f aca="false">J14*F14</f>
        <v>303857.1</v>
      </c>
      <c r="N14" s="41" t="n">
        <f aca="false">M14/G14</f>
        <v>0.454545454545455</v>
      </c>
      <c r="O14" s="42" t="n">
        <f aca="false">L14/G14</f>
        <v>0.0909090909090909</v>
      </c>
    </row>
    <row r="15" customFormat="false" ht="34.5" hidden="false" customHeight="true" outlineLevel="0" collapsed="false">
      <c r="A15" s="36" t="s">
        <v>33</v>
      </c>
      <c r="B15" s="36" t="s">
        <v>34</v>
      </c>
      <c r="C15" s="37" t="s">
        <v>35</v>
      </c>
      <c r="D15" s="38" t="n">
        <v>18</v>
      </c>
      <c r="E15" s="39" t="n">
        <f aca="false">[1]CPUs!I17</f>
        <v>312.24</v>
      </c>
      <c r="F15" s="39" t="n">
        <f aca="false">[1]CPUs!J26</f>
        <v>386.02</v>
      </c>
      <c r="G15" s="39" t="n">
        <v>6948.36</v>
      </c>
      <c r="H15" s="40" t="n">
        <v>18</v>
      </c>
      <c r="I15" s="38" t="n">
        <v>0</v>
      </c>
      <c r="J15" s="38" t="n">
        <f aca="false">H15+I15</f>
        <v>18</v>
      </c>
      <c r="K15" s="38" t="n">
        <f aca="false">H15*F15</f>
        <v>6948.36</v>
      </c>
      <c r="L15" s="38" t="n">
        <f aca="false">I15*F15</f>
        <v>0</v>
      </c>
      <c r="M15" s="38" t="n">
        <f aca="false">J15*F15</f>
        <v>6948.36</v>
      </c>
      <c r="N15" s="41" t="n">
        <f aca="false">M15/G15</f>
        <v>1</v>
      </c>
      <c r="O15" s="41" t="n">
        <f aca="false">L15/G15</f>
        <v>0</v>
      </c>
    </row>
    <row r="16" customFormat="false" ht="17.25" hidden="false" customHeight="true" outlineLevel="0" collapsed="false">
      <c r="A16" s="36" t="s">
        <v>36</v>
      </c>
      <c r="B16" s="36" t="s">
        <v>37</v>
      </c>
      <c r="C16" s="37" t="s">
        <v>32</v>
      </c>
      <c r="D16" s="38" t="n">
        <v>1</v>
      </c>
      <c r="E16" s="39" t="n">
        <f aca="false">[1]CPUs!I29</f>
        <v>254.59</v>
      </c>
      <c r="F16" s="39" t="n">
        <f aca="false">[1]CPUs!J32</f>
        <v>294.535171</v>
      </c>
      <c r="G16" s="39" t="n">
        <v>294.53</v>
      </c>
      <c r="H16" s="40" t="n">
        <v>1</v>
      </c>
      <c r="I16" s="38" t="n">
        <v>0</v>
      </c>
      <c r="J16" s="38" t="n">
        <f aca="false">H16+I16</f>
        <v>1</v>
      </c>
      <c r="K16" s="38" t="n">
        <f aca="false">(H16*F16)-0.01</f>
        <v>294.525171</v>
      </c>
      <c r="L16" s="38" t="n">
        <f aca="false">I16*F16</f>
        <v>0</v>
      </c>
      <c r="M16" s="38" t="n">
        <f aca="false">(J16*F16)-0.01</f>
        <v>294.525171</v>
      </c>
      <c r="N16" s="41" t="n">
        <f aca="false">M16/G16</f>
        <v>0.99998360438665</v>
      </c>
      <c r="O16" s="41" t="n">
        <f aca="false">L16/G16</f>
        <v>0</v>
      </c>
    </row>
    <row r="17" customFormat="false" ht="24" hidden="false" customHeight="true" outlineLevel="0" collapsed="false">
      <c r="A17" s="43" t="s">
        <v>38</v>
      </c>
      <c r="B17" s="43" t="s">
        <v>39</v>
      </c>
      <c r="C17" s="43"/>
      <c r="D17" s="44"/>
      <c r="E17" s="43"/>
      <c r="F17" s="43"/>
      <c r="G17" s="45" t="n">
        <v>61700.03</v>
      </c>
      <c r="H17" s="44"/>
      <c r="I17" s="46"/>
      <c r="J17" s="47"/>
      <c r="K17" s="47" t="n">
        <f aca="false">SUM(K18:K24)</f>
        <v>61700.0371699109</v>
      </c>
      <c r="L17" s="47" t="n">
        <f aca="false">SUM(L18:L24)</f>
        <v>0</v>
      </c>
      <c r="M17" s="47" t="n">
        <f aca="false">SUM(M18:M24)</f>
        <v>61700.0371699109</v>
      </c>
      <c r="N17" s="34" t="n">
        <f aca="false">M17/G17</f>
        <v>1.00000011620596</v>
      </c>
      <c r="O17" s="34" t="n">
        <f aca="false">L17/G17</f>
        <v>0</v>
      </c>
    </row>
    <row r="18" customFormat="false" ht="32.25" hidden="false" customHeight="true" outlineLevel="0" collapsed="false">
      <c r="A18" s="36" t="s">
        <v>40</v>
      </c>
      <c r="B18" s="36" t="s">
        <v>41</v>
      </c>
      <c r="C18" s="37" t="s">
        <v>35</v>
      </c>
      <c r="D18" s="38" t="n">
        <v>18</v>
      </c>
      <c r="E18" s="39" t="n">
        <f aca="false">[1]CPUs!I47</f>
        <v>573.227158396224</v>
      </c>
      <c r="F18" s="39" t="n">
        <f aca="false">[1]CPUs!J95</f>
        <v>708.680735925252</v>
      </c>
      <c r="G18" s="39" t="n">
        <v>12756.25</v>
      </c>
      <c r="H18" s="38" t="n">
        <v>18</v>
      </c>
      <c r="I18" s="38" t="n">
        <v>0</v>
      </c>
      <c r="J18" s="38" t="n">
        <f aca="false">H18+I18</f>
        <v>18</v>
      </c>
      <c r="K18" s="38" t="n">
        <f aca="false">H18*F18</f>
        <v>12756.2532466545</v>
      </c>
      <c r="L18" s="38" t="n">
        <f aca="false">I18*F18</f>
        <v>0</v>
      </c>
      <c r="M18" s="38" t="n">
        <f aca="false">J18*F18</f>
        <v>12756.2532466545</v>
      </c>
      <c r="N18" s="41" t="n">
        <f aca="false">M18/G18</f>
        <v>1.00000025451481</v>
      </c>
      <c r="O18" s="41" t="n">
        <f aca="false">L18/G18</f>
        <v>0</v>
      </c>
    </row>
    <row r="19" customFormat="false" ht="33" hidden="false" customHeight="true" outlineLevel="0" collapsed="false">
      <c r="A19" s="36" t="s">
        <v>42</v>
      </c>
      <c r="B19" s="36" t="s">
        <v>43</v>
      </c>
      <c r="C19" s="37" t="s">
        <v>35</v>
      </c>
      <c r="D19" s="38" t="n">
        <v>15</v>
      </c>
      <c r="E19" s="39" t="n">
        <f aca="false">[1]CPUs!I98</f>
        <v>978.912869386928</v>
      </c>
      <c r="F19" s="39" t="n">
        <f aca="false">[1]CPUs!J166</f>
        <v>1210.22998042306</v>
      </c>
      <c r="G19" s="39" t="n">
        <v>18153.44</v>
      </c>
      <c r="H19" s="38" t="n">
        <v>15</v>
      </c>
      <c r="I19" s="38" t="n">
        <v>0</v>
      </c>
      <c r="J19" s="38" t="n">
        <f aca="false">H19+I19</f>
        <v>15</v>
      </c>
      <c r="K19" s="38" t="n">
        <f aca="false">(H19*F19)-0.01</f>
        <v>18153.4397063459</v>
      </c>
      <c r="L19" s="38" t="n">
        <f aca="false">I19*F19</f>
        <v>0</v>
      </c>
      <c r="M19" s="38" t="n">
        <f aca="false">(J19*F19)-0.01</f>
        <v>18153.4397063459</v>
      </c>
      <c r="N19" s="41" t="n">
        <f aca="false">M19/G19</f>
        <v>0.999999983823776</v>
      </c>
      <c r="O19" s="41" t="n">
        <f aca="false">L19/G19</f>
        <v>0</v>
      </c>
    </row>
    <row r="20" customFormat="false" ht="26.25" hidden="false" customHeight="true" outlineLevel="0" collapsed="false">
      <c r="A20" s="36" t="s">
        <v>44</v>
      </c>
      <c r="B20" s="36" t="s">
        <v>45</v>
      </c>
      <c r="C20" s="37" t="s">
        <v>35</v>
      </c>
      <c r="D20" s="38" t="n">
        <v>6</v>
      </c>
      <c r="E20" s="39" t="n">
        <f aca="false">[1]CPUs!I169</f>
        <v>905.002132291312</v>
      </c>
      <c r="F20" s="39" t="n">
        <f aca="false">[1]CPUs!J214</f>
        <v>1118.85413615175</v>
      </c>
      <c r="G20" s="39" t="n">
        <v>6713.12</v>
      </c>
      <c r="H20" s="38" t="n">
        <v>6</v>
      </c>
      <c r="I20" s="38" t="n">
        <v>0</v>
      </c>
      <c r="J20" s="38" t="n">
        <f aca="false">H20+I20</f>
        <v>6</v>
      </c>
      <c r="K20" s="38" t="n">
        <f aca="false">H20*F20</f>
        <v>6713.1248169105</v>
      </c>
      <c r="L20" s="38" t="n">
        <f aca="false">I20*F20</f>
        <v>0</v>
      </c>
      <c r="M20" s="38" t="n">
        <f aca="false">J20*F20</f>
        <v>6713.1248169105</v>
      </c>
      <c r="N20" s="41" t="n">
        <f aca="false">M20/G20</f>
        <v>1.00000071753678</v>
      </c>
      <c r="O20" s="41" t="n">
        <f aca="false">L20/G20</f>
        <v>0</v>
      </c>
    </row>
    <row r="21" customFormat="false" ht="35.25" hidden="false" customHeight="true" outlineLevel="0" collapsed="false">
      <c r="A21" s="36" t="s">
        <v>46</v>
      </c>
      <c r="B21" s="36" t="s">
        <v>47</v>
      </c>
      <c r="C21" s="37" t="s">
        <v>48</v>
      </c>
      <c r="D21" s="38" t="n">
        <v>275.08</v>
      </c>
      <c r="E21" s="38" t="n">
        <f aca="false">[1]CPUs!I217</f>
        <v>51.51</v>
      </c>
      <c r="F21" s="38" t="n">
        <f aca="false">[1]CPUs!J230</f>
        <v>63.68</v>
      </c>
      <c r="G21" s="38" t="n">
        <v>17517.09</v>
      </c>
      <c r="H21" s="38" t="n">
        <v>275.08</v>
      </c>
      <c r="I21" s="38" t="n">
        <v>0</v>
      </c>
      <c r="J21" s="38" t="n">
        <f aca="false">H21+I21</f>
        <v>275.08</v>
      </c>
      <c r="K21" s="38" t="n">
        <f aca="false">H21*F21</f>
        <v>17517.0944</v>
      </c>
      <c r="L21" s="38" t="n">
        <f aca="false">I21*F21</f>
        <v>0</v>
      </c>
      <c r="M21" s="38" t="n">
        <f aca="false">J21*F21</f>
        <v>17517.0944</v>
      </c>
      <c r="N21" s="41" t="n">
        <f aca="false">M21/G21</f>
        <v>1.00000025118327</v>
      </c>
      <c r="O21" s="41" t="n">
        <f aca="false">L21/G21</f>
        <v>0</v>
      </c>
    </row>
    <row r="22" customFormat="false" ht="14.25" hidden="false" customHeight="false" outlineLevel="0" collapsed="false">
      <c r="A22" s="36" t="s">
        <v>49</v>
      </c>
      <c r="B22" s="36" t="s">
        <v>50</v>
      </c>
      <c r="C22" s="37" t="s">
        <v>35</v>
      </c>
      <c r="D22" s="38" t="n">
        <v>40.5</v>
      </c>
      <c r="E22" s="38" t="n">
        <f aca="false">[1]CPUs!I233</f>
        <v>100.66</v>
      </c>
      <c r="F22" s="38" t="n">
        <f aca="false">[1]CPUs!J244</f>
        <v>124.44</v>
      </c>
      <c r="G22" s="38" t="n">
        <v>5039.82</v>
      </c>
      <c r="H22" s="38" t="n">
        <v>40.5</v>
      </c>
      <c r="I22" s="38" t="n">
        <v>0</v>
      </c>
      <c r="J22" s="38" t="n">
        <f aca="false">H22+I22</f>
        <v>40.5</v>
      </c>
      <c r="K22" s="38" t="n">
        <f aca="false">H22*F22</f>
        <v>5039.82</v>
      </c>
      <c r="L22" s="38" t="n">
        <f aca="false">I22*F22</f>
        <v>0</v>
      </c>
      <c r="M22" s="38" t="n">
        <f aca="false">J22*F22</f>
        <v>5039.82</v>
      </c>
      <c r="N22" s="41" t="n">
        <f aca="false">M22/G22</f>
        <v>1</v>
      </c>
      <c r="O22" s="41" t="n">
        <f aca="false">L22/G22</f>
        <v>0</v>
      </c>
    </row>
    <row r="23" customFormat="false" ht="39" hidden="false" customHeight="true" outlineLevel="0" collapsed="false">
      <c r="A23" s="36" t="s">
        <v>51</v>
      </c>
      <c r="B23" s="36" t="s">
        <v>52</v>
      </c>
      <c r="C23" s="37" t="s">
        <v>35</v>
      </c>
      <c r="D23" s="38" t="n">
        <v>1876.5</v>
      </c>
      <c r="E23" s="38" t="n">
        <f aca="false">[1]CPUs!I247</f>
        <v>0.32</v>
      </c>
      <c r="F23" s="38" t="n">
        <f aca="false">[1]CPUs!J253</f>
        <v>0.39</v>
      </c>
      <c r="G23" s="38" t="n">
        <v>731.83</v>
      </c>
      <c r="H23" s="38" t="n">
        <v>1876.5</v>
      </c>
      <c r="I23" s="38" t="n">
        <v>0</v>
      </c>
      <c r="J23" s="38" t="n">
        <f aca="false">H23+I23</f>
        <v>1876.5</v>
      </c>
      <c r="K23" s="38" t="n">
        <f aca="false">(H23*F23)-0.01</f>
        <v>731.825</v>
      </c>
      <c r="L23" s="38" t="n">
        <f aca="false">I23*F23</f>
        <v>0</v>
      </c>
      <c r="M23" s="38" t="n">
        <f aca="false">(J23*F23)-0.01</f>
        <v>731.825</v>
      </c>
      <c r="N23" s="41" t="n">
        <f aca="false">M23/G23</f>
        <v>0.999993167812197</v>
      </c>
      <c r="O23" s="41" t="n">
        <f aca="false">L23/G23</f>
        <v>0</v>
      </c>
    </row>
    <row r="24" customFormat="false" ht="51.75" hidden="false" customHeight="true" outlineLevel="0" collapsed="false">
      <c r="A24" s="36" t="s">
        <v>53</v>
      </c>
      <c r="B24" s="36" t="s">
        <v>54</v>
      </c>
      <c r="C24" s="37" t="s">
        <v>32</v>
      </c>
      <c r="D24" s="38" t="n">
        <v>1</v>
      </c>
      <c r="E24" s="38" t="n">
        <f aca="false">[1]CPUs!I256</f>
        <v>637.78</v>
      </c>
      <c r="F24" s="38" t="n">
        <f aca="false">[1]CPUs!J276</f>
        <v>788.48</v>
      </c>
      <c r="G24" s="38" t="n">
        <v>788.48</v>
      </c>
      <c r="H24" s="38" t="n">
        <v>1</v>
      </c>
      <c r="I24" s="38" t="n">
        <v>0</v>
      </c>
      <c r="J24" s="38" t="n">
        <f aca="false">H24+I24</f>
        <v>1</v>
      </c>
      <c r="K24" s="38" t="n">
        <f aca="false">H24*F24</f>
        <v>788.48</v>
      </c>
      <c r="L24" s="38" t="n">
        <f aca="false">I24*F24</f>
        <v>0</v>
      </c>
      <c r="M24" s="38" t="n">
        <f aca="false">J24*F24</f>
        <v>788.48</v>
      </c>
      <c r="N24" s="41" t="n">
        <f aca="false">M24/G24</f>
        <v>1</v>
      </c>
      <c r="O24" s="41" t="n">
        <f aca="false">L24/G24</f>
        <v>0</v>
      </c>
    </row>
    <row r="25" customFormat="false" ht="24" hidden="false" customHeight="true" outlineLevel="0" collapsed="false">
      <c r="A25" s="43" t="s">
        <v>55</v>
      </c>
      <c r="B25" s="43" t="s">
        <v>56</v>
      </c>
      <c r="C25" s="43"/>
      <c r="D25" s="47"/>
      <c r="E25" s="46"/>
      <c r="F25" s="46"/>
      <c r="G25" s="47" t="n">
        <v>6086.88</v>
      </c>
      <c r="H25" s="47"/>
      <c r="I25" s="46"/>
      <c r="J25" s="47"/>
      <c r="K25" s="47" t="n">
        <f aca="false">SUM(K26:K27)</f>
        <v>6086.879</v>
      </c>
      <c r="L25" s="47" t="n">
        <f aca="false">SUM(L26:L27)</f>
        <v>0</v>
      </c>
      <c r="M25" s="47" t="n">
        <f aca="false">SUM(M26:M27)</f>
        <v>6086.879</v>
      </c>
      <c r="N25" s="34" t="n">
        <f aca="false">M25/G25</f>
        <v>0.999999835712221</v>
      </c>
      <c r="O25" s="34" t="n">
        <f aca="false">L25/G25</f>
        <v>0</v>
      </c>
    </row>
    <row r="26" customFormat="false" ht="29.25" hidden="false" customHeight="true" outlineLevel="0" collapsed="false">
      <c r="A26" s="36" t="s">
        <v>57</v>
      </c>
      <c r="B26" s="36" t="s">
        <v>58</v>
      </c>
      <c r="C26" s="37" t="s">
        <v>35</v>
      </c>
      <c r="D26" s="38" t="n">
        <v>255.8</v>
      </c>
      <c r="E26" s="38" t="n">
        <f aca="false">[1]CPUs!I279</f>
        <v>16.24</v>
      </c>
      <c r="F26" s="38" t="n">
        <f aca="false">[1]CPUs!J286</f>
        <v>20.07</v>
      </c>
      <c r="G26" s="38" t="n">
        <v>5133.9</v>
      </c>
      <c r="H26" s="38" t="n">
        <v>255.8</v>
      </c>
      <c r="I26" s="38" t="n">
        <v>0</v>
      </c>
      <c r="J26" s="38" t="n">
        <f aca="false">H26+I26</f>
        <v>255.8</v>
      </c>
      <c r="K26" s="38" t="n">
        <f aca="false">(H26*F26)-0.01</f>
        <v>5133.896</v>
      </c>
      <c r="L26" s="38" t="n">
        <f aca="false">I26*F26</f>
        <v>0</v>
      </c>
      <c r="M26" s="38" t="n">
        <f aca="false">(J26*F26)-0.01</f>
        <v>5133.896</v>
      </c>
      <c r="N26" s="41" t="n">
        <f aca="false">M26/G26</f>
        <v>0.999999220865229</v>
      </c>
      <c r="O26" s="41" t="n">
        <f aca="false">L26/G26</f>
        <v>0</v>
      </c>
    </row>
    <row r="27" customFormat="false" ht="29.25" hidden="false" customHeight="true" outlineLevel="0" collapsed="false">
      <c r="A27" s="36" t="s">
        <v>59</v>
      </c>
      <c r="B27" s="36" t="s">
        <v>60</v>
      </c>
      <c r="C27" s="37" t="s">
        <v>61</v>
      </c>
      <c r="D27" s="38" t="n">
        <v>17.1</v>
      </c>
      <c r="E27" s="38" t="n">
        <f aca="false">[1]CPUs!I289</f>
        <v>45.08</v>
      </c>
      <c r="F27" s="38" t="n">
        <f aca="false">[1]CPUs!J293</f>
        <v>55.73</v>
      </c>
      <c r="G27" s="38" t="n">
        <v>952.98</v>
      </c>
      <c r="H27" s="38" t="n">
        <v>17.1</v>
      </c>
      <c r="I27" s="38" t="n">
        <v>0</v>
      </c>
      <c r="J27" s="38" t="n">
        <f aca="false">H27+I27</f>
        <v>17.1</v>
      </c>
      <c r="K27" s="38" t="n">
        <f aca="false">H27*F27</f>
        <v>952.983</v>
      </c>
      <c r="L27" s="38" t="n">
        <f aca="false">I27*F27</f>
        <v>0</v>
      </c>
      <c r="M27" s="38" t="n">
        <f aca="false">J27*F27</f>
        <v>952.983</v>
      </c>
      <c r="N27" s="41" t="n">
        <f aca="false">M27/G27</f>
        <v>1.0000031480199</v>
      </c>
      <c r="O27" s="41" t="n">
        <f aca="false">L27/G27</f>
        <v>0</v>
      </c>
    </row>
    <row r="28" customFormat="false" ht="24" hidden="false" customHeight="true" outlineLevel="0" collapsed="false">
      <c r="A28" s="43" t="s">
        <v>62</v>
      </c>
      <c r="B28" s="43" t="s">
        <v>63</v>
      </c>
      <c r="C28" s="43"/>
      <c r="D28" s="47"/>
      <c r="E28" s="46"/>
      <c r="F28" s="46"/>
      <c r="G28" s="47" t="n">
        <v>1088750.83</v>
      </c>
      <c r="H28" s="47"/>
      <c r="I28" s="46"/>
      <c r="J28" s="47"/>
      <c r="K28" s="47" t="n">
        <f aca="false">K29+K34+K37</f>
        <v>593485.873488</v>
      </c>
      <c r="L28" s="47" t="n">
        <f aca="false">L29+L34+L37</f>
        <v>100904.9644166</v>
      </c>
      <c r="M28" s="47" t="n">
        <f aca="false">M29+M34+M37</f>
        <v>694390.8379046</v>
      </c>
      <c r="N28" s="34" t="n">
        <f aca="false">M28/G28</f>
        <v>0.637786735744302</v>
      </c>
      <c r="O28" s="48" t="n">
        <f aca="false">L28/G28</f>
        <v>0.0926795751940782</v>
      </c>
    </row>
    <row r="29" customFormat="false" ht="24" hidden="false" customHeight="true" outlineLevel="0" collapsed="false">
      <c r="A29" s="43" t="s">
        <v>64</v>
      </c>
      <c r="B29" s="43" t="s">
        <v>65</v>
      </c>
      <c r="C29" s="43"/>
      <c r="D29" s="47"/>
      <c r="E29" s="46"/>
      <c r="F29" s="46"/>
      <c r="G29" s="47" t="n">
        <v>123068.37</v>
      </c>
      <c r="H29" s="47"/>
      <c r="I29" s="46"/>
      <c r="J29" s="47"/>
      <c r="K29" s="47" t="n">
        <f aca="false">SUM(K30:K33)-0.01</f>
        <v>123068.3656</v>
      </c>
      <c r="L29" s="47" t="n">
        <f aca="false">SUM(L30:L33)</f>
        <v>0</v>
      </c>
      <c r="M29" s="47" t="n">
        <f aca="false">SUM(M30:M33)-0.01</f>
        <v>123068.3656</v>
      </c>
      <c r="N29" s="49" t="n">
        <f aca="false">M29/G29</f>
        <v>0.999999964247516</v>
      </c>
      <c r="O29" s="49" t="n">
        <f aca="false">L29/G29</f>
        <v>0</v>
      </c>
    </row>
    <row r="30" customFormat="false" ht="64.5" hidden="false" customHeight="true" outlineLevel="0" collapsed="false">
      <c r="A30" s="36" t="s">
        <v>66</v>
      </c>
      <c r="B30" s="36" t="s">
        <v>67</v>
      </c>
      <c r="C30" s="37" t="s">
        <v>61</v>
      </c>
      <c r="D30" s="38" t="n">
        <v>150.12</v>
      </c>
      <c r="E30" s="38" t="n">
        <f aca="false">[1]CPUs!I296</f>
        <v>15.85</v>
      </c>
      <c r="F30" s="38" t="n">
        <f aca="false">[1]CPUs!J303</f>
        <v>19.59</v>
      </c>
      <c r="G30" s="38" t="n">
        <v>2940.85</v>
      </c>
      <c r="H30" s="38" t="n">
        <v>150.12</v>
      </c>
      <c r="I30" s="38" t="n">
        <v>0</v>
      </c>
      <c r="J30" s="38" t="n">
        <f aca="false">H30+I30</f>
        <v>150.12</v>
      </c>
      <c r="K30" s="38" t="n">
        <f aca="false">H30*F30</f>
        <v>2940.8508</v>
      </c>
      <c r="L30" s="38" t="n">
        <f aca="false">I30*F30</f>
        <v>0</v>
      </c>
      <c r="M30" s="38" t="n">
        <f aca="false">J30*F30</f>
        <v>2940.8508</v>
      </c>
      <c r="N30" s="41" t="n">
        <f aca="false">M30/G30</f>
        <v>1.0000002720302</v>
      </c>
      <c r="O30" s="41" t="n">
        <f aca="false">L30/G30</f>
        <v>0</v>
      </c>
    </row>
    <row r="31" customFormat="false" ht="64.5" hidden="false" customHeight="true" outlineLevel="0" collapsed="false">
      <c r="A31" s="36" t="s">
        <v>68</v>
      </c>
      <c r="B31" s="36" t="s">
        <v>69</v>
      </c>
      <c r="C31" s="37" t="s">
        <v>61</v>
      </c>
      <c r="D31" s="38" t="n">
        <v>2843.85</v>
      </c>
      <c r="E31" s="38" t="n">
        <f aca="false">[1]CPUs!I306</f>
        <v>29.43</v>
      </c>
      <c r="F31" s="38" t="n">
        <f aca="false">[1]CPUs!J313</f>
        <v>36.38</v>
      </c>
      <c r="G31" s="38" t="n">
        <v>103459.26</v>
      </c>
      <c r="H31" s="38" t="n">
        <v>2843.85</v>
      </c>
      <c r="I31" s="38" t="n">
        <v>0</v>
      </c>
      <c r="J31" s="38" t="n">
        <f aca="false">H31+I31</f>
        <v>2843.85</v>
      </c>
      <c r="K31" s="38" t="n">
        <f aca="false">H31*F31</f>
        <v>103459.263</v>
      </c>
      <c r="L31" s="38" t="n">
        <f aca="false">I31*F31</f>
        <v>0</v>
      </c>
      <c r="M31" s="38" t="n">
        <f aca="false">J31*F31</f>
        <v>103459.263</v>
      </c>
      <c r="N31" s="41" t="n">
        <f aca="false">M31/G31</f>
        <v>1.00000002899692</v>
      </c>
      <c r="O31" s="41" t="n">
        <f aca="false">L31/G31</f>
        <v>0</v>
      </c>
    </row>
    <row r="32" customFormat="false" ht="39" hidden="false" customHeight="true" outlineLevel="0" collapsed="false">
      <c r="A32" s="36" t="s">
        <v>70</v>
      </c>
      <c r="B32" s="36" t="s">
        <v>71</v>
      </c>
      <c r="C32" s="37" t="s">
        <v>72</v>
      </c>
      <c r="D32" s="38" t="n">
        <v>4587.6</v>
      </c>
      <c r="E32" s="38" t="n">
        <f aca="false">[1]CPUs!I316</f>
        <v>2.16</v>
      </c>
      <c r="F32" s="38" t="n">
        <f aca="false">[1]CPUs!J320</f>
        <v>2.67</v>
      </c>
      <c r="G32" s="38" t="n">
        <v>12248.89</v>
      </c>
      <c r="H32" s="38" t="n">
        <v>4587.6</v>
      </c>
      <c r="I32" s="38" t="n">
        <v>0</v>
      </c>
      <c r="J32" s="38" t="n">
        <f aca="false">H32+I32</f>
        <v>4587.6</v>
      </c>
      <c r="K32" s="38" t="n">
        <f aca="false">H32*F32</f>
        <v>12248.892</v>
      </c>
      <c r="L32" s="38" t="n">
        <f aca="false">I32*F32</f>
        <v>0</v>
      </c>
      <c r="M32" s="38" t="n">
        <f aca="false">J32*F32</f>
        <v>12248.892</v>
      </c>
      <c r="N32" s="41" t="n">
        <f aca="false">M32/G32</f>
        <v>1.0000001632801</v>
      </c>
      <c r="O32" s="41" t="n">
        <f aca="false">L32/G32</f>
        <v>0</v>
      </c>
    </row>
    <row r="33" customFormat="false" ht="51.75" hidden="false" customHeight="true" outlineLevel="0" collapsed="false">
      <c r="A33" s="36" t="s">
        <v>73</v>
      </c>
      <c r="B33" s="36" t="s">
        <v>74</v>
      </c>
      <c r="C33" s="37" t="s">
        <v>61</v>
      </c>
      <c r="D33" s="38" t="n">
        <v>476.74</v>
      </c>
      <c r="E33" s="38" t="n">
        <f aca="false">[1]CPUs!I323</f>
        <v>7.5</v>
      </c>
      <c r="F33" s="38" t="n">
        <f aca="false">[1]CPUs!J329</f>
        <v>9.27</v>
      </c>
      <c r="G33" s="38" t="n">
        <v>4419.37</v>
      </c>
      <c r="H33" s="38" t="n">
        <v>476.74</v>
      </c>
      <c r="I33" s="38" t="n">
        <v>0</v>
      </c>
      <c r="J33" s="38" t="n">
        <f aca="false">H33+I33</f>
        <v>476.74</v>
      </c>
      <c r="K33" s="38" t="n">
        <f aca="false">(H33*F33)-0.01</f>
        <v>4419.3698</v>
      </c>
      <c r="L33" s="38" t="n">
        <f aca="false">(I33*F33)</f>
        <v>0</v>
      </c>
      <c r="M33" s="38" t="n">
        <f aca="false">(J33*F33)-0.01</f>
        <v>4419.3698</v>
      </c>
      <c r="N33" s="41" t="n">
        <f aca="false">M33/G33</f>
        <v>0.999999954744681</v>
      </c>
      <c r="O33" s="41" t="n">
        <f aca="false">L33/G33</f>
        <v>0</v>
      </c>
    </row>
    <row r="34" customFormat="false" ht="24" hidden="false" customHeight="true" outlineLevel="0" collapsed="false">
      <c r="A34" s="43" t="s">
        <v>75</v>
      </c>
      <c r="B34" s="43" t="s">
        <v>76</v>
      </c>
      <c r="C34" s="43"/>
      <c r="D34" s="47"/>
      <c r="E34" s="46"/>
      <c r="F34" s="46"/>
      <c r="G34" s="47" t="n">
        <v>380835.09</v>
      </c>
      <c r="H34" s="47"/>
      <c r="I34" s="46"/>
      <c r="J34" s="47"/>
      <c r="K34" s="47" t="n">
        <f aca="false">SUM(K35:K36)</f>
        <v>369912.8</v>
      </c>
      <c r="L34" s="47" t="n">
        <f aca="false">SUM(L35:L36)</f>
        <v>4029.785</v>
      </c>
      <c r="M34" s="47" t="n">
        <f aca="false">SUM(M35:M36)</f>
        <v>373942.585</v>
      </c>
      <c r="N34" s="49" t="n">
        <f aca="false">M34/G34</f>
        <v>0.981901602081888</v>
      </c>
      <c r="O34" s="49" t="n">
        <f aca="false">L34/G34</f>
        <v>0.0105814435324224</v>
      </c>
    </row>
    <row r="35" customFormat="false" ht="51.75" hidden="false" customHeight="true" outlineLevel="0" collapsed="false">
      <c r="A35" s="36" t="s">
        <v>77</v>
      </c>
      <c r="B35" s="36" t="s">
        <v>78</v>
      </c>
      <c r="C35" s="37" t="s">
        <v>48</v>
      </c>
      <c r="D35" s="38" t="n">
        <v>3385</v>
      </c>
      <c r="E35" s="38" t="n">
        <f aca="false">[1]CPUs!I332</f>
        <v>88.4</v>
      </c>
      <c r="F35" s="38" t="n">
        <f aca="false">[1]CPUs!J344</f>
        <v>109.28</v>
      </c>
      <c r="G35" s="38" t="n">
        <v>369912.8</v>
      </c>
      <c r="H35" s="38" t="n">
        <v>3385</v>
      </c>
      <c r="I35" s="38" t="n">
        <v>0</v>
      </c>
      <c r="J35" s="38" t="n">
        <f aca="false">H35+I35</f>
        <v>3385</v>
      </c>
      <c r="K35" s="38" t="n">
        <f aca="false">H35*F35</f>
        <v>369912.8</v>
      </c>
      <c r="L35" s="38" t="n">
        <f aca="false">I35*F35</f>
        <v>0</v>
      </c>
      <c r="M35" s="38" t="n">
        <f aca="false">J35*F35</f>
        <v>369912.8</v>
      </c>
      <c r="N35" s="41" t="n">
        <f aca="false">M35/G35</f>
        <v>1</v>
      </c>
      <c r="O35" s="41" t="n">
        <f aca="false">L35/G35</f>
        <v>0</v>
      </c>
    </row>
    <row r="36" customFormat="false" ht="31.5" hidden="false" customHeight="true" outlineLevel="0" collapsed="false">
      <c r="A36" s="36" t="s">
        <v>79</v>
      </c>
      <c r="B36" s="36" t="s">
        <v>80</v>
      </c>
      <c r="C36" s="37" t="s">
        <v>81</v>
      </c>
      <c r="D36" s="38" t="n">
        <v>244.23</v>
      </c>
      <c r="E36" s="38" t="n">
        <f aca="false">[1]CPUs!I355</f>
        <v>13.35</v>
      </c>
      <c r="F36" s="38" t="n">
        <f aca="false">[1]CPUs!J362</f>
        <v>16.5</v>
      </c>
      <c r="G36" s="38" t="n">
        <v>4029.79</v>
      </c>
      <c r="H36" s="38" t="n">
        <v>0</v>
      </c>
      <c r="I36" s="38" t="n">
        <f aca="false">'[2]memória de cálculo '!E31</f>
        <v>244.23</v>
      </c>
      <c r="J36" s="38" t="n">
        <f aca="false">H36+I36</f>
        <v>244.23</v>
      </c>
      <c r="K36" s="38" t="n">
        <f aca="false">H36*F36</f>
        <v>0</v>
      </c>
      <c r="L36" s="38" t="n">
        <f aca="false">(I36*F36)-0.01</f>
        <v>4029.785</v>
      </c>
      <c r="M36" s="38" t="n">
        <f aca="false">(J36*F36)-0.01</f>
        <v>4029.785</v>
      </c>
      <c r="N36" s="41" t="n">
        <f aca="false">M36/G36</f>
        <v>0.999998759240556</v>
      </c>
      <c r="O36" s="41" t="n">
        <f aca="false">L36/G36</f>
        <v>0.999998759240556</v>
      </c>
    </row>
    <row r="37" customFormat="false" ht="24" hidden="false" customHeight="true" outlineLevel="0" collapsed="false">
      <c r="A37" s="43" t="s">
        <v>82</v>
      </c>
      <c r="B37" s="43" t="s">
        <v>83</v>
      </c>
      <c r="C37" s="43"/>
      <c r="D37" s="47"/>
      <c r="E37" s="46"/>
      <c r="F37" s="46"/>
      <c r="G37" s="47" t="n">
        <v>584847.37</v>
      </c>
      <c r="H37" s="47"/>
      <c r="I37" s="46"/>
      <c r="J37" s="47"/>
      <c r="K37" s="47" t="n">
        <f aca="false">K38+K41</f>
        <v>100504.707888</v>
      </c>
      <c r="L37" s="47" t="n">
        <f aca="false">L38+L41</f>
        <v>96875.1794166</v>
      </c>
      <c r="M37" s="47" t="n">
        <f aca="false">M38+M41</f>
        <v>197379.8873046</v>
      </c>
      <c r="N37" s="34" t="n">
        <f aca="false">M37/G37</f>
        <v>0.337489569807931</v>
      </c>
      <c r="O37" s="34" t="n">
        <f aca="false">L37/G37</f>
        <v>0.165641814233686</v>
      </c>
    </row>
    <row r="38" customFormat="false" ht="24" hidden="false" customHeight="true" outlineLevel="0" collapsed="false">
      <c r="A38" s="43" t="s">
        <v>84</v>
      </c>
      <c r="B38" s="43" t="s">
        <v>85</v>
      </c>
      <c r="C38" s="43"/>
      <c r="D38" s="47"/>
      <c r="E38" s="46"/>
      <c r="F38" s="46"/>
      <c r="G38" s="47" t="n">
        <v>341800.61</v>
      </c>
      <c r="H38" s="47"/>
      <c r="I38" s="46"/>
      <c r="J38" s="47"/>
      <c r="K38" s="47" t="n">
        <f aca="false">SUM(K39:K40)</f>
        <v>100504.707888</v>
      </c>
      <c r="L38" s="47" t="n">
        <f aca="false">SUM(L39:L40)</f>
        <v>2377.954656</v>
      </c>
      <c r="M38" s="47" t="n">
        <f aca="false">SUM(M39:M40)</f>
        <v>102882.662544</v>
      </c>
      <c r="N38" s="49" t="n">
        <f aca="false">M38/G38</f>
        <v>0.301001986345197</v>
      </c>
      <c r="O38" s="49" t="n">
        <f aca="false">L38/G38</f>
        <v>0.00695713988339576</v>
      </c>
    </row>
    <row r="39" customFormat="false" ht="51.75" hidden="false" customHeight="true" outlineLevel="0" collapsed="false">
      <c r="A39" s="36" t="s">
        <v>86</v>
      </c>
      <c r="B39" s="36" t="s">
        <v>87</v>
      </c>
      <c r="C39" s="37" t="s">
        <v>48</v>
      </c>
      <c r="D39" s="38" t="n">
        <v>2122.13</v>
      </c>
      <c r="E39" s="38" t="n">
        <f aca="false">[1]CPUs!I365</f>
        <v>127.94</v>
      </c>
      <c r="F39" s="38" t="n">
        <f aca="false">[1]CPUs!J377</f>
        <v>158.17</v>
      </c>
      <c r="G39" s="38" t="n">
        <v>335657.3</v>
      </c>
      <c r="H39" s="38" t="n">
        <v>624</v>
      </c>
      <c r="I39" s="38" t="n">
        <v>0</v>
      </c>
      <c r="J39" s="38" t="n">
        <f aca="false">H39+I39</f>
        <v>624</v>
      </c>
      <c r="K39" s="38" t="n">
        <f aca="false">H39*F39</f>
        <v>98698.08</v>
      </c>
      <c r="L39" s="38" t="n">
        <f aca="false">I39*F39</f>
        <v>0</v>
      </c>
      <c r="M39" s="38" t="n">
        <f aca="false">J39*F39</f>
        <v>98698.08</v>
      </c>
      <c r="N39" s="41" t="n">
        <f aca="false">M39/G39</f>
        <v>0.29404419328881</v>
      </c>
      <c r="O39" s="41" t="n">
        <f aca="false">L39/G39</f>
        <v>0</v>
      </c>
    </row>
    <row r="40" customFormat="false" ht="30.75" hidden="false" customHeight="true" outlineLevel="0" collapsed="false">
      <c r="A40" s="36" t="s">
        <v>88</v>
      </c>
      <c r="B40" s="36" t="s">
        <v>89</v>
      </c>
      <c r="C40" s="37" t="s">
        <v>61</v>
      </c>
      <c r="D40" s="38" t="n">
        <v>149.91</v>
      </c>
      <c r="E40" s="38" t="n">
        <f aca="false">[1]CPUs!I380</f>
        <v>33.15</v>
      </c>
      <c r="F40" s="38" t="n">
        <f aca="false">[1]CPUs!J387</f>
        <v>40.98</v>
      </c>
      <c r="G40" s="38" t="n">
        <v>6143.31</v>
      </c>
      <c r="H40" s="38" t="n">
        <v>44.0856</v>
      </c>
      <c r="I40" s="38" t="n">
        <f aca="false">'[2]memória de cálculo '!E42</f>
        <v>58.0272</v>
      </c>
      <c r="J40" s="38" t="n">
        <f aca="false">H40+I40</f>
        <v>102.1128</v>
      </c>
      <c r="K40" s="38" t="n">
        <f aca="false">H40*F40</f>
        <v>1806.627888</v>
      </c>
      <c r="L40" s="38" t="n">
        <f aca="false">I40*F40</f>
        <v>2377.954656</v>
      </c>
      <c r="M40" s="38" t="n">
        <f aca="false">J40*F40</f>
        <v>4184.582544</v>
      </c>
      <c r="N40" s="41" t="n">
        <f aca="false">M40/G40</f>
        <v>0.681160895999062</v>
      </c>
      <c r="O40" s="41" t="n">
        <f aca="false">L40/G40</f>
        <v>0.387080361564043</v>
      </c>
    </row>
    <row r="41" customFormat="false" ht="24" hidden="false" customHeight="true" outlineLevel="0" collapsed="false">
      <c r="A41" s="43" t="s">
        <v>90</v>
      </c>
      <c r="B41" s="43" t="s">
        <v>91</v>
      </c>
      <c r="C41" s="43"/>
      <c r="D41" s="47"/>
      <c r="E41" s="46"/>
      <c r="F41" s="46"/>
      <c r="G41" s="47" t="n">
        <v>243046.76</v>
      </c>
      <c r="H41" s="47"/>
      <c r="I41" s="46"/>
      <c r="J41" s="47"/>
      <c r="K41" s="47" t="n">
        <f aca="false">SUM(K42:K53)</f>
        <v>0</v>
      </c>
      <c r="L41" s="47" t="n">
        <f aca="false">SUM(L42:L53)</f>
        <v>94497.2247606</v>
      </c>
      <c r="M41" s="47" t="n">
        <f aca="false">SUM(M42:M53)</f>
        <v>94497.2247606</v>
      </c>
      <c r="N41" s="49" t="n">
        <f aca="false">M41/G41</f>
        <v>0.388802651640368</v>
      </c>
      <c r="O41" s="49" t="n">
        <f aca="false">L41/G41</f>
        <v>0.388802651640368</v>
      </c>
    </row>
    <row r="42" customFormat="false" ht="39" hidden="false" customHeight="true" outlineLevel="0" collapsed="false">
      <c r="A42" s="36" t="s">
        <v>92</v>
      </c>
      <c r="B42" s="36" t="s">
        <v>93</v>
      </c>
      <c r="C42" s="37" t="s">
        <v>61</v>
      </c>
      <c r="D42" s="38" t="n">
        <v>51.14</v>
      </c>
      <c r="E42" s="38" t="n">
        <f aca="false">[1]CPUs!I390</f>
        <v>618.26</v>
      </c>
      <c r="F42" s="38" t="n">
        <f aca="false">[1]CPUs!J397</f>
        <v>764.35</v>
      </c>
      <c r="G42" s="38" t="n">
        <v>39088.85</v>
      </c>
      <c r="H42" s="38" t="n">
        <v>0</v>
      </c>
      <c r="I42" s="38" t="n">
        <v>28</v>
      </c>
      <c r="J42" s="38" t="n">
        <f aca="false">H42+I42</f>
        <v>28</v>
      </c>
      <c r="K42" s="38" t="n">
        <f aca="false">H42*F42</f>
        <v>0</v>
      </c>
      <c r="L42" s="38" t="n">
        <f aca="false">I42*F42</f>
        <v>21401.8</v>
      </c>
      <c r="M42" s="38" t="n">
        <f aca="false">J42*F42</f>
        <v>21401.8</v>
      </c>
      <c r="N42" s="41" t="n">
        <f aca="false">M42/G42</f>
        <v>0.547516747103074</v>
      </c>
      <c r="O42" s="41" t="n">
        <f aca="false">L42/G42</f>
        <v>0.547516747103074</v>
      </c>
    </row>
    <row r="43" customFormat="false" ht="39" hidden="false" customHeight="true" outlineLevel="0" collapsed="false">
      <c r="A43" s="36" t="s">
        <v>94</v>
      </c>
      <c r="B43" s="36" t="s">
        <v>95</v>
      </c>
      <c r="C43" s="37" t="s">
        <v>61</v>
      </c>
      <c r="D43" s="38" t="n">
        <v>52.5</v>
      </c>
      <c r="E43" s="38" t="n">
        <f aca="false">[1]CPUs!I400</f>
        <v>78.85</v>
      </c>
      <c r="F43" s="38" t="n">
        <f aca="false">[1]CPUs!J404</f>
        <v>97.48</v>
      </c>
      <c r="G43" s="38" t="n">
        <v>5117.7</v>
      </c>
      <c r="H43" s="38" t="n">
        <v>0</v>
      </c>
      <c r="I43" s="38" t="n">
        <f aca="false">'[2]memória de cálculo '!E88</f>
        <v>52.5</v>
      </c>
      <c r="J43" s="38" t="n">
        <f aca="false">H43+I43</f>
        <v>52.5</v>
      </c>
      <c r="K43" s="38" t="n">
        <f aca="false">H43*F43</f>
        <v>0</v>
      </c>
      <c r="L43" s="38" t="n">
        <f aca="false">I43*F43</f>
        <v>5117.7</v>
      </c>
      <c r="M43" s="38" t="n">
        <f aca="false">J43*F43</f>
        <v>5117.7</v>
      </c>
      <c r="N43" s="41" t="n">
        <f aca="false">M43/G43</f>
        <v>1</v>
      </c>
      <c r="O43" s="41" t="n">
        <f aca="false">L43/G43</f>
        <v>1</v>
      </c>
    </row>
    <row r="44" customFormat="false" ht="39" hidden="false" customHeight="true" outlineLevel="0" collapsed="false">
      <c r="A44" s="36" t="s">
        <v>96</v>
      </c>
      <c r="B44" s="36" t="s">
        <v>97</v>
      </c>
      <c r="C44" s="37" t="s">
        <v>35</v>
      </c>
      <c r="D44" s="38" t="n">
        <v>136.64</v>
      </c>
      <c r="E44" s="38" t="n">
        <f aca="false">[1]CPUs!I407</f>
        <v>119.28</v>
      </c>
      <c r="F44" s="38" t="n">
        <f aca="false">[1]CPUs!J421</f>
        <v>147.46</v>
      </c>
      <c r="G44" s="38" t="n">
        <v>20148.93</v>
      </c>
      <c r="H44" s="38" t="n">
        <v>0</v>
      </c>
      <c r="I44" s="38" t="n">
        <f aca="false">'[2]memória de cálculo '!E96</f>
        <v>136.64</v>
      </c>
      <c r="J44" s="38" t="n">
        <f aca="false">H44+I44</f>
        <v>136.64</v>
      </c>
      <c r="K44" s="38" t="n">
        <f aca="false">H44*F44</f>
        <v>0</v>
      </c>
      <c r="L44" s="38" t="n">
        <f aca="false">I44*F44</f>
        <v>20148.9344</v>
      </c>
      <c r="M44" s="38" t="n">
        <f aca="false">J44*F44</f>
        <v>20148.9344</v>
      </c>
      <c r="N44" s="41" t="n">
        <f aca="false">M44/G44</f>
        <v>1.00000021837388</v>
      </c>
      <c r="O44" s="41" t="n">
        <f aca="false">L44/G44</f>
        <v>1.00000021837388</v>
      </c>
    </row>
    <row r="45" customFormat="false" ht="39" hidden="false" customHeight="true" outlineLevel="0" collapsed="false">
      <c r="A45" s="36" t="s">
        <v>98</v>
      </c>
      <c r="B45" s="36" t="s">
        <v>99</v>
      </c>
      <c r="C45" s="37" t="s">
        <v>81</v>
      </c>
      <c r="D45" s="38" t="n">
        <v>447.1</v>
      </c>
      <c r="E45" s="38" t="n">
        <f aca="false">[1]CPUs!I438</f>
        <v>11.82</v>
      </c>
      <c r="F45" s="38" t="n">
        <f aca="false">[1]CPUs!J445</f>
        <v>14.61</v>
      </c>
      <c r="G45" s="38" t="n">
        <v>6532.13</v>
      </c>
      <c r="H45" s="38" t="n">
        <v>0</v>
      </c>
      <c r="I45" s="38" t="n">
        <f aca="false">'[2]memória de cálculo '!E104</f>
        <v>29.54196</v>
      </c>
      <c r="J45" s="38" t="n">
        <f aca="false">H45+I45</f>
        <v>29.54196</v>
      </c>
      <c r="K45" s="38" t="n">
        <f aca="false">H45*F45</f>
        <v>0</v>
      </c>
      <c r="L45" s="38" t="n">
        <f aca="false">I45*F45</f>
        <v>431.6080356</v>
      </c>
      <c r="M45" s="38" t="n">
        <f aca="false">J45*F45</f>
        <v>431.6080356</v>
      </c>
      <c r="N45" s="41" t="n">
        <f aca="false">M45/G45</f>
        <v>0.0660746242955973</v>
      </c>
      <c r="O45" s="41" t="n">
        <f aca="false">L45/G45</f>
        <v>0.0660746242955973</v>
      </c>
    </row>
    <row r="46" customFormat="false" ht="30" hidden="false" customHeight="true" outlineLevel="0" collapsed="false">
      <c r="A46" s="36" t="s">
        <v>100</v>
      </c>
      <c r="B46" s="36" t="s">
        <v>101</v>
      </c>
      <c r="C46" s="37" t="s">
        <v>81</v>
      </c>
      <c r="D46" s="38" t="n">
        <v>2547.3</v>
      </c>
      <c r="E46" s="38" t="n">
        <f aca="false">[1]CPUs!I448</f>
        <v>11.26</v>
      </c>
      <c r="F46" s="38" t="n">
        <f aca="false">[1]CPUs!J455</f>
        <v>13.92</v>
      </c>
      <c r="G46" s="38" t="n">
        <v>35458.41</v>
      </c>
      <c r="H46" s="38" t="n">
        <v>0</v>
      </c>
      <c r="I46" s="38" t="n">
        <f aca="false">'[2]memória de cálculo '!E112</f>
        <v>1453.1</v>
      </c>
      <c r="J46" s="38" t="n">
        <f aca="false">H46+I46</f>
        <v>1453.1</v>
      </c>
      <c r="K46" s="38" t="n">
        <f aca="false">H46*F46</f>
        <v>0</v>
      </c>
      <c r="L46" s="38" t="n">
        <f aca="false">I46*F46</f>
        <v>20227.152</v>
      </c>
      <c r="M46" s="38" t="n">
        <f aca="false">J46*F46</f>
        <v>20227.152</v>
      </c>
      <c r="N46" s="41" t="n">
        <f aca="false">M46/G46</f>
        <v>0.570447236635822</v>
      </c>
      <c r="O46" s="41" t="n">
        <f aca="false">L46/G46</f>
        <v>0.570447236635822</v>
      </c>
    </row>
    <row r="47" customFormat="false" ht="30" hidden="false" customHeight="true" outlineLevel="0" collapsed="false">
      <c r="A47" s="36" t="s">
        <v>102</v>
      </c>
      <c r="B47" s="36" t="s">
        <v>103</v>
      </c>
      <c r="C47" s="37" t="s">
        <v>81</v>
      </c>
      <c r="D47" s="38" t="n">
        <v>2864.7</v>
      </c>
      <c r="E47" s="38" t="n">
        <f aca="false">[1]CPUs!I458</f>
        <v>10.66</v>
      </c>
      <c r="F47" s="38" t="n">
        <f aca="false">[1]CPUs!J465</f>
        <v>13.17</v>
      </c>
      <c r="G47" s="38" t="n">
        <v>37728.09</v>
      </c>
      <c r="H47" s="38" t="n">
        <v>0</v>
      </c>
      <c r="I47" s="38" t="n">
        <f aca="false">'[2]memória de cálculo '!E120</f>
        <v>488.4</v>
      </c>
      <c r="J47" s="38" t="n">
        <f aca="false">H47+I47</f>
        <v>488.4</v>
      </c>
      <c r="K47" s="38" t="n">
        <f aca="false">H47*F47</f>
        <v>0</v>
      </c>
      <c r="L47" s="38" t="n">
        <f aca="false">I47*F47</f>
        <v>6432.228</v>
      </c>
      <c r="M47" s="38" t="n">
        <f aca="false">J47*F47</f>
        <v>6432.228</v>
      </c>
      <c r="N47" s="41" t="n">
        <f aca="false">M47/G47</f>
        <v>0.170489097115703</v>
      </c>
      <c r="O47" s="41" t="n">
        <f aca="false">L47/G47</f>
        <v>0.170489097115703</v>
      </c>
    </row>
    <row r="48" customFormat="false" ht="30" hidden="false" customHeight="true" outlineLevel="0" collapsed="false">
      <c r="A48" s="36" t="s">
        <v>104</v>
      </c>
      <c r="B48" s="36" t="s">
        <v>105</v>
      </c>
      <c r="C48" s="37" t="s">
        <v>81</v>
      </c>
      <c r="D48" s="38" t="n">
        <v>1018.8</v>
      </c>
      <c r="E48" s="38" t="n">
        <f aca="false">[1]CPUs!I468</f>
        <v>15.85</v>
      </c>
      <c r="F48" s="38" t="n">
        <f aca="false">[1]CPUs!J475</f>
        <v>19.59</v>
      </c>
      <c r="G48" s="38" t="n">
        <v>19958.29</v>
      </c>
      <c r="H48" s="38" t="n">
        <v>0</v>
      </c>
      <c r="I48" s="38" t="n">
        <f aca="false">'[2]memória de cálculo '!E128</f>
        <v>249.7</v>
      </c>
      <c r="J48" s="38" t="n">
        <f aca="false">H48+I48</f>
        <v>249.7</v>
      </c>
      <c r="K48" s="38" t="n">
        <f aca="false">H48*F48</f>
        <v>0</v>
      </c>
      <c r="L48" s="38" t="n">
        <f aca="false">I48*F48</f>
        <v>4891.623</v>
      </c>
      <c r="M48" s="38" t="n">
        <f aca="false">J48*F48</f>
        <v>4891.623</v>
      </c>
      <c r="N48" s="41" t="n">
        <f aca="false">M48/G48</f>
        <v>0.245092289970734</v>
      </c>
      <c r="O48" s="41" t="n">
        <f aca="false">L48/G48</f>
        <v>0.245092289970734</v>
      </c>
    </row>
    <row r="49" customFormat="false" ht="39" hidden="false" customHeight="true" outlineLevel="0" collapsed="false">
      <c r="A49" s="36" t="s">
        <v>106</v>
      </c>
      <c r="B49" s="36" t="s">
        <v>107</v>
      </c>
      <c r="C49" s="37" t="s">
        <v>61</v>
      </c>
      <c r="D49" s="38" t="n">
        <v>2.36</v>
      </c>
      <c r="E49" s="38" t="n">
        <f aca="false">[1]CPUs!I478</f>
        <v>426.8</v>
      </c>
      <c r="F49" s="38" t="n">
        <f aca="false">[1]CPUs!J484</f>
        <v>527.65</v>
      </c>
      <c r="G49" s="38" t="n">
        <v>1245.25</v>
      </c>
      <c r="H49" s="38" t="n">
        <v>0</v>
      </c>
      <c r="I49" s="38" t="n">
        <f aca="false">'[2]memória de cálculo '!E139</f>
        <v>1.4905</v>
      </c>
      <c r="J49" s="38" t="n">
        <f aca="false">H49+I49</f>
        <v>1.4905</v>
      </c>
      <c r="K49" s="38" t="n">
        <f aca="false">H49*F49</f>
        <v>0</v>
      </c>
      <c r="L49" s="38" t="n">
        <f aca="false">I49*F49</f>
        <v>786.462325</v>
      </c>
      <c r="M49" s="38" t="n">
        <f aca="false">J49*F49</f>
        <v>786.462325</v>
      </c>
      <c r="N49" s="41" t="n">
        <f aca="false">M49/G49</f>
        <v>0.631569825336278</v>
      </c>
      <c r="O49" s="41" t="n">
        <f aca="false">L49/G49</f>
        <v>0.631569825336278</v>
      </c>
    </row>
    <row r="50" customFormat="false" ht="30" hidden="false" customHeight="true" outlineLevel="0" collapsed="false">
      <c r="A50" s="36" t="s">
        <v>108</v>
      </c>
      <c r="B50" s="36" t="s">
        <v>109</v>
      </c>
      <c r="C50" s="37" t="s">
        <v>81</v>
      </c>
      <c r="D50" s="38" t="n">
        <v>289.2</v>
      </c>
      <c r="E50" s="38" t="n">
        <f aca="false">[1]CPUs!I487</f>
        <v>11.82</v>
      </c>
      <c r="F50" s="38" t="n">
        <f aca="false">[1]CPUs!J494</f>
        <v>14.61</v>
      </c>
      <c r="G50" s="38" t="n">
        <v>4225.21</v>
      </c>
      <c r="H50" s="38" t="n">
        <v>0</v>
      </c>
      <c r="I50" s="38" t="n">
        <f aca="false">'[2]memória de cálculo '!E147</f>
        <v>289.2</v>
      </c>
      <c r="J50" s="38" t="n">
        <f aca="false">H50+I50</f>
        <v>289.2</v>
      </c>
      <c r="K50" s="38" t="n">
        <f aca="false">H50*F50</f>
        <v>0</v>
      </c>
      <c r="L50" s="38" t="n">
        <f aca="false">I50*F50</f>
        <v>4225.212</v>
      </c>
      <c r="M50" s="38" t="n">
        <f aca="false">J50*F50</f>
        <v>4225.212</v>
      </c>
      <c r="N50" s="41" t="n">
        <f aca="false">M50/G50</f>
        <v>1.00000047334925</v>
      </c>
      <c r="O50" s="41" t="n">
        <f aca="false">L50/G50</f>
        <v>1.00000047334925</v>
      </c>
    </row>
    <row r="51" customFormat="false" ht="30" hidden="false" customHeight="true" outlineLevel="0" collapsed="false">
      <c r="A51" s="36" t="s">
        <v>110</v>
      </c>
      <c r="B51" s="36" t="s">
        <v>111</v>
      </c>
      <c r="C51" s="37" t="s">
        <v>81</v>
      </c>
      <c r="D51" s="38" t="n">
        <v>303.6</v>
      </c>
      <c r="E51" s="38" t="n">
        <f aca="false">[1]CPUs!I497</f>
        <v>11.53</v>
      </c>
      <c r="F51" s="38" t="n">
        <f aca="false">[1]CPUs!J504</f>
        <v>14.25</v>
      </c>
      <c r="G51" s="38" t="n">
        <v>4326.3</v>
      </c>
      <c r="H51" s="38" t="n">
        <v>0</v>
      </c>
      <c r="I51" s="38" t="n">
        <f aca="false">'[2]memória de cálculo '!E156</f>
        <v>260.7</v>
      </c>
      <c r="J51" s="38" t="n">
        <f aca="false">H51+I51</f>
        <v>260.7</v>
      </c>
      <c r="K51" s="38" t="n">
        <f aca="false">H51*F51</f>
        <v>0</v>
      </c>
      <c r="L51" s="38" t="n">
        <f aca="false">I51*F51</f>
        <v>3714.975</v>
      </c>
      <c r="M51" s="38" t="n">
        <f aca="false">J51*F51</f>
        <v>3714.975</v>
      </c>
      <c r="N51" s="41" t="n">
        <f aca="false">M51/G51</f>
        <v>0.858695652173913</v>
      </c>
      <c r="O51" s="41" t="n">
        <f aca="false">L51/G51</f>
        <v>0.858695652173913</v>
      </c>
    </row>
    <row r="52" customFormat="false" ht="30" hidden="false" customHeight="true" outlineLevel="0" collapsed="false">
      <c r="A52" s="36" t="s">
        <v>112</v>
      </c>
      <c r="B52" s="36" t="s">
        <v>113</v>
      </c>
      <c r="C52" s="37" t="s">
        <v>81</v>
      </c>
      <c r="D52" s="38" t="n">
        <v>3312.7</v>
      </c>
      <c r="E52" s="38" t="n">
        <f aca="false">[1]CPUs!I507</f>
        <v>14.84</v>
      </c>
      <c r="F52" s="38" t="n">
        <f aca="false">[1]CPUs!J514</f>
        <v>18.34</v>
      </c>
      <c r="G52" s="38" t="n">
        <v>60754.91</v>
      </c>
      <c r="H52" s="38" t="n">
        <v>0</v>
      </c>
      <c r="I52" s="38" t="n">
        <f aca="false">'[2]memória de cálculo '!E164</f>
        <v>315.7</v>
      </c>
      <c r="J52" s="38" t="n">
        <f aca="false">H52+I52</f>
        <v>315.7</v>
      </c>
      <c r="K52" s="38" t="n">
        <f aca="false">H52*F52</f>
        <v>0</v>
      </c>
      <c r="L52" s="38" t="n">
        <f aca="false">I52*F52</f>
        <v>5789.938</v>
      </c>
      <c r="M52" s="38" t="n">
        <f aca="false">J52*F52</f>
        <v>5789.938</v>
      </c>
      <c r="N52" s="41" t="n">
        <f aca="false">M52/G52</f>
        <v>0.0952999189695121</v>
      </c>
      <c r="O52" s="41" t="n">
        <f aca="false">L52/G52</f>
        <v>0.0952999189695121</v>
      </c>
    </row>
    <row r="53" customFormat="false" ht="30" hidden="false" customHeight="true" outlineLevel="0" collapsed="false">
      <c r="A53" s="36" t="s">
        <v>114</v>
      </c>
      <c r="B53" s="36" t="s">
        <v>115</v>
      </c>
      <c r="C53" s="37" t="s">
        <v>81</v>
      </c>
      <c r="D53" s="38" t="n">
        <v>335.5</v>
      </c>
      <c r="E53" s="38" t="n">
        <f aca="false">[1]CPUs!I517</f>
        <v>16.86</v>
      </c>
      <c r="F53" s="38" t="n">
        <f aca="false">[1]CPUs!J524</f>
        <v>20.84</v>
      </c>
      <c r="G53" s="38" t="n">
        <v>6991.82</v>
      </c>
      <c r="H53" s="38" t="n">
        <v>0</v>
      </c>
      <c r="I53" s="38" t="n">
        <f aca="false">'[2]memória de cálculo '!E172</f>
        <v>63.8</v>
      </c>
      <c r="J53" s="38" t="n">
        <f aca="false">H53+I53</f>
        <v>63.8</v>
      </c>
      <c r="K53" s="38" t="n">
        <f aca="false">H53*F53</f>
        <v>0</v>
      </c>
      <c r="L53" s="38" t="n">
        <f aca="false">I53*F53</f>
        <v>1329.592</v>
      </c>
      <c r="M53" s="38" t="n">
        <f aca="false">J53*F53</f>
        <v>1329.592</v>
      </c>
      <c r="N53" s="41" t="n">
        <f aca="false">M53/G53</f>
        <v>0.19016393442623</v>
      </c>
      <c r="O53" s="41" t="n">
        <f aca="false">L53/G53</f>
        <v>0.19016393442623</v>
      </c>
    </row>
    <row r="54" customFormat="false" ht="24" hidden="false" customHeight="true" outlineLevel="0" collapsed="false">
      <c r="A54" s="43" t="s">
        <v>116</v>
      </c>
      <c r="B54" s="43" t="s">
        <v>117</v>
      </c>
      <c r="C54" s="43"/>
      <c r="D54" s="47"/>
      <c r="E54" s="46"/>
      <c r="F54" s="46"/>
      <c r="G54" s="47" t="n">
        <v>8489090.38</v>
      </c>
      <c r="H54" s="47"/>
      <c r="I54" s="46"/>
      <c r="J54" s="47"/>
      <c r="K54" s="47" t="n">
        <f aca="false">SUM(K55:K55)</f>
        <v>3202603.01832601</v>
      </c>
      <c r="L54" s="47" t="n">
        <f aca="false">SUM(L55:L55)</f>
        <v>0</v>
      </c>
      <c r="M54" s="47" t="n">
        <f aca="false">SUM(M55:M55)</f>
        <v>3202603.01832601</v>
      </c>
      <c r="N54" s="34" t="n">
        <f aca="false">M54/G54</f>
        <v>0.37726103445326</v>
      </c>
      <c r="O54" s="34" t="n">
        <f aca="false">L54/G54</f>
        <v>0</v>
      </c>
    </row>
    <row r="55" customFormat="false" ht="48" hidden="false" customHeight="true" outlineLevel="0" collapsed="false">
      <c r="A55" s="36" t="s">
        <v>118</v>
      </c>
      <c r="B55" s="36" t="s">
        <v>119</v>
      </c>
      <c r="C55" s="37" t="s">
        <v>81</v>
      </c>
      <c r="D55" s="38" t="n">
        <v>207806.207819</v>
      </c>
      <c r="E55" s="38" t="n">
        <f aca="false">[1]CPUs!I537</f>
        <v>28.3314004771</v>
      </c>
      <c r="F55" s="38" t="n">
        <f aca="false">[1]CPUs!J544</f>
        <v>35.0261104098387</v>
      </c>
      <c r="G55" s="38" t="n">
        <v>7278643.17</v>
      </c>
      <c r="H55" s="38" t="n">
        <v>91434.732</v>
      </c>
      <c r="I55" s="38" t="n">
        <v>0</v>
      </c>
      <c r="J55" s="38" t="n">
        <f aca="false">H55+I55</f>
        <v>91434.732</v>
      </c>
      <c r="K55" s="38" t="n">
        <f aca="false">H55*F55</f>
        <v>3202603.01832601</v>
      </c>
      <c r="L55" s="38" t="n">
        <f aca="false">I55*F55</f>
        <v>0</v>
      </c>
      <c r="M55" s="38" t="n">
        <f aca="false">J55*F55</f>
        <v>3202603.01832601</v>
      </c>
      <c r="N55" s="41" t="n">
        <f aca="false">M55/G55</f>
        <v>0.440000003232198</v>
      </c>
      <c r="O55" s="41" t="n">
        <f aca="false">L55/G55</f>
        <v>0</v>
      </c>
    </row>
    <row r="56" customFormat="false" ht="25.5" hidden="false" customHeight="true" outlineLevel="0" collapsed="false">
      <c r="A56" s="43" t="s">
        <v>120</v>
      </c>
      <c r="B56" s="43" t="s">
        <v>121</v>
      </c>
      <c r="C56" s="43"/>
      <c r="D56" s="47"/>
      <c r="E56" s="46"/>
      <c r="F56" s="46"/>
      <c r="G56" s="47" t="n">
        <v>383330.92</v>
      </c>
      <c r="H56" s="47"/>
      <c r="I56" s="46"/>
      <c r="J56" s="47"/>
      <c r="K56" s="47" t="n">
        <f aca="false">K57</f>
        <v>74970.1335</v>
      </c>
      <c r="L56" s="47" t="n">
        <f aca="false">L57</f>
        <v>0</v>
      </c>
      <c r="M56" s="47" t="n">
        <f aca="false">M57</f>
        <v>74970.1335</v>
      </c>
      <c r="N56" s="34" t="n">
        <f aca="false">M56/G56</f>
        <v>0.195575492579623</v>
      </c>
      <c r="O56" s="34" t="n">
        <f aca="false">L56/G56</f>
        <v>0</v>
      </c>
    </row>
    <row r="57" customFormat="false" ht="24" hidden="false" customHeight="true" outlineLevel="0" collapsed="false">
      <c r="A57" s="43" t="s">
        <v>122</v>
      </c>
      <c r="B57" s="43" t="s">
        <v>123</v>
      </c>
      <c r="C57" s="43"/>
      <c r="D57" s="47"/>
      <c r="E57" s="46"/>
      <c r="F57" s="46"/>
      <c r="G57" s="47" t="n">
        <v>80083.34</v>
      </c>
      <c r="H57" s="47"/>
      <c r="I57" s="46"/>
      <c r="J57" s="47"/>
      <c r="K57" s="47" t="n">
        <f aca="false">SUM(K58:K66)</f>
        <v>74970.1335</v>
      </c>
      <c r="L57" s="47" t="n">
        <f aca="false">SUM(L58:L66)</f>
        <v>0</v>
      </c>
      <c r="M57" s="47" t="n">
        <f aca="false">SUM(M58:M66)</f>
        <v>74970.1335</v>
      </c>
      <c r="N57" s="49" t="n">
        <f aca="false">M57/G57</f>
        <v>0.936151432994678</v>
      </c>
      <c r="O57" s="49" t="n">
        <f aca="false">L57/G57</f>
        <v>0</v>
      </c>
    </row>
    <row r="58" customFormat="false" ht="25.5" hidden="false" customHeight="true" outlineLevel="0" collapsed="false">
      <c r="A58" s="36" t="s">
        <v>124</v>
      </c>
      <c r="B58" s="36" t="s">
        <v>125</v>
      </c>
      <c r="C58" s="37" t="s">
        <v>32</v>
      </c>
      <c r="D58" s="38" t="n">
        <v>12</v>
      </c>
      <c r="E58" s="38" t="n">
        <f aca="false">[1]CPUs!I3272</f>
        <v>227.81</v>
      </c>
      <c r="F58" s="38" t="n">
        <f aca="false">[1]CPUs!J3278</f>
        <v>281.64</v>
      </c>
      <c r="G58" s="38" t="n">
        <v>3379.68</v>
      </c>
      <c r="H58" s="38" t="n">
        <v>12</v>
      </c>
      <c r="I58" s="38" t="n">
        <v>0</v>
      </c>
      <c r="J58" s="38" t="n">
        <f aca="false">H58+I58</f>
        <v>12</v>
      </c>
      <c r="K58" s="38" t="n">
        <f aca="false">H58*F58</f>
        <v>3379.68</v>
      </c>
      <c r="L58" s="38" t="n">
        <f aca="false">I58*F58</f>
        <v>0</v>
      </c>
      <c r="M58" s="38" t="n">
        <f aca="false">J58*F58</f>
        <v>3379.68</v>
      </c>
      <c r="N58" s="41" t="n">
        <f aca="false">M58/G58</f>
        <v>1</v>
      </c>
      <c r="O58" s="41" t="n">
        <f aca="false">L58/G58</f>
        <v>0</v>
      </c>
    </row>
    <row r="59" customFormat="false" ht="39" hidden="false" customHeight="true" outlineLevel="0" collapsed="false">
      <c r="A59" s="36" t="s">
        <v>126</v>
      </c>
      <c r="B59" s="36" t="s">
        <v>127</v>
      </c>
      <c r="C59" s="37" t="s">
        <v>32</v>
      </c>
      <c r="D59" s="38" t="n">
        <v>9</v>
      </c>
      <c r="E59" s="38" t="n">
        <f aca="false">[1]CPUs!I3281</f>
        <v>93.64</v>
      </c>
      <c r="F59" s="38" t="n">
        <f aca="false">[1]CPUs!J3285</f>
        <v>115.76</v>
      </c>
      <c r="G59" s="38" t="n">
        <v>1041.84</v>
      </c>
      <c r="H59" s="38" t="n">
        <v>9</v>
      </c>
      <c r="I59" s="38" t="n">
        <v>0</v>
      </c>
      <c r="J59" s="38" t="n">
        <f aca="false">H59+I59</f>
        <v>9</v>
      </c>
      <c r="K59" s="38" t="n">
        <f aca="false">H59*F59</f>
        <v>1041.84</v>
      </c>
      <c r="L59" s="38" t="n">
        <f aca="false">I59*F59</f>
        <v>0</v>
      </c>
      <c r="M59" s="38" t="n">
        <f aca="false">J59*F59</f>
        <v>1041.84</v>
      </c>
      <c r="N59" s="41" t="n">
        <f aca="false">M59/G59</f>
        <v>1</v>
      </c>
      <c r="O59" s="41" t="n">
        <f aca="false">L59/G59</f>
        <v>0</v>
      </c>
    </row>
    <row r="60" customFormat="false" ht="39" hidden="false" customHeight="true" outlineLevel="0" collapsed="false">
      <c r="A60" s="36" t="s">
        <v>128</v>
      </c>
      <c r="B60" s="36" t="s">
        <v>129</v>
      </c>
      <c r="C60" s="37" t="s">
        <v>32</v>
      </c>
      <c r="D60" s="38" t="n">
        <v>21</v>
      </c>
      <c r="E60" s="38" t="n">
        <f aca="false">[1]CPUs!I3288</f>
        <v>144.42</v>
      </c>
      <c r="F60" s="38" t="n">
        <f aca="false">[1]CPUs!J3294</f>
        <v>178.54</v>
      </c>
      <c r="G60" s="38" t="n">
        <v>3749.34</v>
      </c>
      <c r="H60" s="38" t="n">
        <v>21</v>
      </c>
      <c r="I60" s="38" t="n">
        <v>0</v>
      </c>
      <c r="J60" s="38" t="n">
        <f aca="false">H60+I60</f>
        <v>21</v>
      </c>
      <c r="K60" s="38" t="n">
        <f aca="false">H60*F60</f>
        <v>3749.34</v>
      </c>
      <c r="L60" s="38" t="n">
        <f aca="false">I60*F60</f>
        <v>0</v>
      </c>
      <c r="M60" s="38" t="n">
        <f aca="false">J60*F60</f>
        <v>3749.34</v>
      </c>
      <c r="N60" s="41" t="n">
        <f aca="false">M60/G60</f>
        <v>1</v>
      </c>
      <c r="O60" s="41" t="n">
        <f aca="false">L60/G60</f>
        <v>0</v>
      </c>
    </row>
    <row r="61" customFormat="false" ht="24" hidden="false" customHeight="true" outlineLevel="0" collapsed="false">
      <c r="A61" s="36" t="s">
        <v>130</v>
      </c>
      <c r="B61" s="36" t="s">
        <v>131</v>
      </c>
      <c r="C61" s="37" t="s">
        <v>35</v>
      </c>
      <c r="D61" s="38" t="n">
        <v>375</v>
      </c>
      <c r="E61" s="38" t="n">
        <f aca="false">[1]CPUs!I3297</f>
        <v>1.62</v>
      </c>
      <c r="F61" s="38" t="n">
        <f aca="false">[1]CPUs!J3301</f>
        <v>2</v>
      </c>
      <c r="G61" s="38" t="n">
        <v>750</v>
      </c>
      <c r="H61" s="38" t="n">
        <v>375.0025</v>
      </c>
      <c r="I61" s="38" t="n">
        <v>0</v>
      </c>
      <c r="J61" s="38" t="n">
        <f aca="false">H61+I61</f>
        <v>375.0025</v>
      </c>
      <c r="K61" s="38" t="n">
        <f aca="false">(H61*F61)-0.01</f>
        <v>749.995</v>
      </c>
      <c r="L61" s="38" t="n">
        <f aca="false">I61*F61</f>
        <v>0</v>
      </c>
      <c r="M61" s="38" t="n">
        <f aca="false">(J61*F61)-0.01</f>
        <v>749.995</v>
      </c>
      <c r="N61" s="41" t="n">
        <f aca="false">M61/G61</f>
        <v>0.999993333333333</v>
      </c>
      <c r="O61" s="41" t="n">
        <f aca="false">L61/G61</f>
        <v>0</v>
      </c>
    </row>
    <row r="62" customFormat="false" ht="64.5" hidden="false" customHeight="true" outlineLevel="0" collapsed="false">
      <c r="A62" s="36" t="s">
        <v>132</v>
      </c>
      <c r="B62" s="36" t="s">
        <v>133</v>
      </c>
      <c r="C62" s="37" t="s">
        <v>134</v>
      </c>
      <c r="D62" s="38" t="n">
        <v>220</v>
      </c>
      <c r="E62" s="38" t="n">
        <f aca="false">[1]CPUs!I3304</f>
        <v>113.83</v>
      </c>
      <c r="F62" s="38" t="n">
        <f aca="false">[1]CPUs!J3311</f>
        <v>140.72</v>
      </c>
      <c r="G62" s="38" t="n">
        <v>30958.4</v>
      </c>
      <c r="H62" s="38" t="n">
        <v>220</v>
      </c>
      <c r="I62" s="38" t="n">
        <v>0</v>
      </c>
      <c r="J62" s="38" t="n">
        <f aca="false">H62+I62</f>
        <v>220</v>
      </c>
      <c r="K62" s="38" t="n">
        <f aca="false">H62*F62</f>
        <v>30958.4</v>
      </c>
      <c r="L62" s="38" t="n">
        <f aca="false">I62*F62</f>
        <v>0</v>
      </c>
      <c r="M62" s="38" t="n">
        <f aca="false">J62*F62</f>
        <v>30958.4</v>
      </c>
      <c r="N62" s="41" t="n">
        <f aca="false">M62/G62</f>
        <v>1</v>
      </c>
      <c r="O62" s="41" t="n">
        <f aca="false">L62/G62</f>
        <v>0</v>
      </c>
    </row>
    <row r="63" customFormat="false" ht="25.5" hidden="false" customHeight="true" outlineLevel="0" collapsed="false">
      <c r="A63" s="36" t="s">
        <v>135</v>
      </c>
      <c r="B63" s="36" t="s">
        <v>136</v>
      </c>
      <c r="C63" s="37" t="s">
        <v>61</v>
      </c>
      <c r="D63" s="38" t="n">
        <v>25.3</v>
      </c>
      <c r="E63" s="38" t="n">
        <f aca="false">[1]CPUs!I3314</f>
        <v>490.52</v>
      </c>
      <c r="F63" s="38" t="n">
        <f aca="false">[1]CPUs!J3319</f>
        <v>606.42</v>
      </c>
      <c r="G63" s="38" t="n">
        <v>15342.42</v>
      </c>
      <c r="H63" s="38" t="n">
        <v>25.3</v>
      </c>
      <c r="I63" s="38" t="n">
        <v>0</v>
      </c>
      <c r="J63" s="38" t="n">
        <f aca="false">H63+I63</f>
        <v>25.3</v>
      </c>
      <c r="K63" s="38" t="n">
        <f aca="false">(H63*F63)-0.01</f>
        <v>15342.416</v>
      </c>
      <c r="L63" s="38" t="n">
        <f aca="false">I63*F63</f>
        <v>0</v>
      </c>
      <c r="M63" s="38" t="n">
        <f aca="false">(J63*F63)-0.01</f>
        <v>15342.416</v>
      </c>
      <c r="N63" s="41" t="n">
        <f aca="false">M63/G63</f>
        <v>0.999999739284937</v>
      </c>
      <c r="O63" s="41" t="n">
        <f aca="false">L63/G63</f>
        <v>0</v>
      </c>
    </row>
    <row r="64" customFormat="false" ht="25.5" hidden="false" customHeight="true" outlineLevel="0" collapsed="false">
      <c r="A64" s="36" t="s">
        <v>137</v>
      </c>
      <c r="B64" s="36" t="s">
        <v>138</v>
      </c>
      <c r="C64" s="37" t="s">
        <v>35</v>
      </c>
      <c r="D64" s="38" t="n">
        <v>152.89</v>
      </c>
      <c r="E64" s="38" t="n">
        <f aca="false">[1]CPUs!I3331</f>
        <v>2.63</v>
      </c>
      <c r="F64" s="38" t="n">
        <f aca="false">[1]CPUs!J3335</f>
        <v>3.25</v>
      </c>
      <c r="G64" s="38" t="n">
        <v>496.89</v>
      </c>
      <c r="H64" s="38" t="n">
        <v>152.89</v>
      </c>
      <c r="I64" s="38" t="n">
        <v>0</v>
      </c>
      <c r="J64" s="38" t="n">
        <f aca="false">H64+I64</f>
        <v>152.89</v>
      </c>
      <c r="K64" s="38" t="n">
        <f aca="false">H64*F64</f>
        <v>496.8925</v>
      </c>
      <c r="L64" s="38" t="n">
        <f aca="false">I64*F64</f>
        <v>0</v>
      </c>
      <c r="M64" s="38" t="n">
        <f aca="false">J64*F64</f>
        <v>496.8925</v>
      </c>
      <c r="N64" s="41" t="n">
        <f aca="false">M64/G64</f>
        <v>1.00000503129465</v>
      </c>
      <c r="O64" s="41" t="n">
        <f aca="false">L64/G64</f>
        <v>0</v>
      </c>
    </row>
    <row r="65" customFormat="false" ht="25.5" hidden="false" customHeight="true" outlineLevel="0" collapsed="false">
      <c r="A65" s="36" t="s">
        <v>139</v>
      </c>
      <c r="B65" s="36" t="s">
        <v>140</v>
      </c>
      <c r="C65" s="37" t="s">
        <v>35</v>
      </c>
      <c r="D65" s="38" t="n">
        <v>15</v>
      </c>
      <c r="E65" s="38" t="n">
        <f aca="false">[1]CPUs!I3338</f>
        <v>7.34</v>
      </c>
      <c r="F65" s="38" t="n">
        <f aca="false">[1]CPUs!J3342</f>
        <v>9.07</v>
      </c>
      <c r="G65" s="38" t="n">
        <v>136.05</v>
      </c>
      <c r="H65" s="38" t="n">
        <v>15</v>
      </c>
      <c r="I65" s="38" t="n">
        <v>0</v>
      </c>
      <c r="J65" s="38" t="n">
        <f aca="false">H65+I65</f>
        <v>15</v>
      </c>
      <c r="K65" s="38" t="n">
        <f aca="false">H65*F65</f>
        <v>136.05</v>
      </c>
      <c r="L65" s="38" t="n">
        <f aca="false">I65*F65</f>
        <v>0</v>
      </c>
      <c r="M65" s="38" t="n">
        <f aca="false">J65*F65</f>
        <v>136.05</v>
      </c>
      <c r="N65" s="41" t="n">
        <f aca="false">M65/G65</f>
        <v>1</v>
      </c>
      <c r="O65" s="41" t="n">
        <f aca="false">L65/G65</f>
        <v>0</v>
      </c>
    </row>
    <row r="66" customFormat="false" ht="25.5" hidden="false" customHeight="true" outlineLevel="0" collapsed="false">
      <c r="A66" s="36" t="s">
        <v>141</v>
      </c>
      <c r="B66" s="36" t="s">
        <v>142</v>
      </c>
      <c r="C66" s="37" t="s">
        <v>61</v>
      </c>
      <c r="D66" s="38" t="n">
        <v>182.4</v>
      </c>
      <c r="E66" s="38" t="n">
        <f aca="false">[1]CPUs!I3345</f>
        <v>84.77</v>
      </c>
      <c r="F66" s="38" t="n">
        <f aca="false">[1]CPUs!J3349</f>
        <v>104.8</v>
      </c>
      <c r="G66" s="38" t="n">
        <v>19115.52</v>
      </c>
      <c r="H66" s="38" t="n">
        <v>182.4</v>
      </c>
      <c r="I66" s="38" t="n">
        <v>0</v>
      </c>
      <c r="J66" s="38" t="n">
        <f aca="false">H66+I66</f>
        <v>182.4</v>
      </c>
      <c r="K66" s="38" t="n">
        <f aca="false">H66*F66</f>
        <v>19115.52</v>
      </c>
      <c r="L66" s="38" t="n">
        <f aca="false">I66*F66</f>
        <v>0</v>
      </c>
      <c r="M66" s="38" t="n">
        <f aca="false">J66*F66</f>
        <v>19115.52</v>
      </c>
      <c r="N66" s="41" t="n">
        <f aca="false">M66/G66</f>
        <v>1</v>
      </c>
      <c r="O66" s="41" t="n">
        <f aca="false">L66/G66</f>
        <v>0</v>
      </c>
    </row>
    <row r="67" customFormat="false" ht="20.25" hidden="false" customHeight="true" outlineLevel="0" collapsed="false">
      <c r="A67" s="50" t="s">
        <v>22</v>
      </c>
      <c r="B67" s="50"/>
      <c r="C67" s="50"/>
      <c r="D67" s="50"/>
      <c r="E67" s="50"/>
      <c r="F67" s="50"/>
      <c r="G67" s="51" t="n">
        <v>19889930.05</v>
      </c>
      <c r="H67" s="52"/>
      <c r="I67" s="52"/>
      <c r="J67" s="52"/>
      <c r="K67" s="51" t="n">
        <f aca="false">(K13+K17+K25+K28+K54+K56)+0.03</f>
        <v>4189174.53665493</v>
      </c>
      <c r="L67" s="51" t="n">
        <f aca="false">(L13+L17+L25+L28+L54+L56)</f>
        <v>161676.3844166</v>
      </c>
      <c r="M67" s="51" t="n">
        <f aca="false">(M13+M17+M25+M28+M54+M56)</f>
        <v>4350850.89107153</v>
      </c>
      <c r="N67" s="41"/>
      <c r="O67" s="41" t="n">
        <f aca="false">L67/G67</f>
        <v>0.00812855470130726</v>
      </c>
    </row>
    <row r="68" customFormat="false" ht="26.25" hidden="false" customHeight="true" outlineLevel="0" collapsed="false">
      <c r="A68" s="53"/>
      <c r="B68" s="54"/>
      <c r="C68" s="53"/>
      <c r="D68" s="55"/>
      <c r="E68" s="55"/>
      <c r="F68" s="56"/>
      <c r="G68" s="56"/>
      <c r="H68" s="57"/>
      <c r="I68" s="53"/>
      <c r="J68" s="53"/>
      <c r="K68" s="57"/>
      <c r="L68" s="53"/>
      <c r="M68" s="53"/>
      <c r="N68" s="53"/>
      <c r="O68" s="58"/>
    </row>
    <row r="69" customFormat="false" ht="14.25" hidden="false" customHeight="false" outlineLevel="0" collapsed="false">
      <c r="A69" s="53"/>
      <c r="B69" s="53"/>
      <c r="C69" s="53"/>
      <c r="D69" s="53"/>
      <c r="E69" s="53"/>
      <c r="F69" s="53"/>
      <c r="G69" s="53"/>
      <c r="H69" s="53"/>
      <c r="I69" s="53"/>
      <c r="J69" s="53"/>
      <c r="K69" s="53"/>
      <c r="L69" s="53"/>
      <c r="M69" s="53"/>
      <c r="N69" s="53"/>
    </row>
    <row r="70" customFormat="false" ht="14.25" hidden="false" customHeight="false" outlineLevel="0" collapsed="false">
      <c r="A70" s="59"/>
      <c r="B70" s="59"/>
      <c r="C70" s="59"/>
      <c r="D70" s="59"/>
      <c r="E70" s="59"/>
      <c r="F70" s="59"/>
      <c r="G70" s="59"/>
      <c r="H70" s="60"/>
      <c r="I70" s="60"/>
      <c r="J70" s="60"/>
      <c r="K70" s="60"/>
      <c r="L70" s="60"/>
      <c r="M70" s="60"/>
      <c r="N70" s="60"/>
    </row>
    <row r="71" customFormat="false" ht="14.25" hidden="false" customHeight="false" outlineLevel="0" collapsed="false">
      <c r="A71" s="60"/>
      <c r="B71" s="60"/>
      <c r="C71" s="60"/>
      <c r="D71" s="60"/>
      <c r="E71" s="60"/>
      <c r="F71" s="60"/>
      <c r="G71" s="60"/>
      <c r="H71" s="60"/>
      <c r="I71" s="60"/>
      <c r="J71" s="60"/>
      <c r="K71" s="60"/>
      <c r="L71" s="60"/>
      <c r="M71" s="60"/>
      <c r="N71" s="60"/>
    </row>
  </sheetData>
  <mergeCells count="33">
    <mergeCell ref="A1:A2"/>
    <mergeCell ref="C1:D1"/>
    <mergeCell ref="E1:F1"/>
    <mergeCell ref="C2:D2"/>
    <mergeCell ref="E2:F2"/>
    <mergeCell ref="A3:G3"/>
    <mergeCell ref="H3:J3"/>
    <mergeCell ref="K3:M3"/>
    <mergeCell ref="A4:G4"/>
    <mergeCell ref="H4:J4"/>
    <mergeCell ref="K4:M4"/>
    <mergeCell ref="A5:G5"/>
    <mergeCell ref="H5:J5"/>
    <mergeCell ref="K5:M5"/>
    <mergeCell ref="A6:G6"/>
    <mergeCell ref="H6:J6"/>
    <mergeCell ref="K6:M6"/>
    <mergeCell ref="A7:G7"/>
    <mergeCell ref="H7:J7"/>
    <mergeCell ref="K7:M7"/>
    <mergeCell ref="A8:G8"/>
    <mergeCell ref="H8:M8"/>
    <mergeCell ref="A9:M9"/>
    <mergeCell ref="A11:A12"/>
    <mergeCell ref="B11:B12"/>
    <mergeCell ref="C11:C12"/>
    <mergeCell ref="D11:G11"/>
    <mergeCell ref="H11:J11"/>
    <mergeCell ref="K11:M11"/>
    <mergeCell ref="A67:F67"/>
    <mergeCell ref="D68:E68"/>
    <mergeCell ref="F68:G68"/>
    <mergeCell ref="A70:G70"/>
  </mergeCells>
  <conditionalFormatting sqref="O3:O6">
    <cfRule type="cellIs" priority="2" operator="greaterThan" aboveAverage="0" equalAverage="0" bottom="0" percent="0" rank="0" text="" dxfId="0">
      <formula>0.3</formula>
    </cfRule>
    <cfRule type="cellIs" priority="3" operator="greaterThan" aboveAverage="0" equalAverage="0" bottom="0" percent="0" rank="0" text="" dxfId="1">
      <formula>30</formula>
    </cfRule>
  </conditionalFormatting>
  <printOptions headings="false" gridLines="false" gridLinesSet="true" horizontalCentered="true" verticalCentered="false"/>
  <pageMargins left="0.39375" right="0.39375" top="0.39375" bottom="0.945138888888889" header="0.511811023622047" footer="0.315277777777778"/>
  <pageSetup paperSize="9" scale="60" fitToWidth="1" fitToHeight="1" pageOrder="downThenOver" orientation="landscape" blackAndWhite="false" draft="false" cellComments="none" horizontalDpi="300" verticalDpi="300" copies="1"/>
  <headerFooter differentFirst="false" differentOddEven="false">
    <oddHeader/>
    <oddFooter>&amp;R&amp;P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28"/>
  <sheetViews>
    <sheetView showFormulas="false" showGridLines="true" showRowColHeaders="true" showZeros="true" rightToLeft="false" tabSelected="true" showOutlineSymbols="true" defaultGridColor="true" view="pageBreakPreview" topLeftCell="A8" colorId="64" zoomScale="90" zoomScaleNormal="95" zoomScalePageLayoutView="90" workbookViewId="0">
      <selection pane="topLeft" activeCell="I19" activeCellId="0" sqref="I19"/>
    </sheetView>
  </sheetViews>
  <sheetFormatPr defaultColWidth="9.00390625" defaultRowHeight="12.75" zeroHeight="false" outlineLevelRow="0" outlineLevelCol="0"/>
  <cols>
    <col collapsed="false" customWidth="true" hidden="false" outlineLevel="0" max="1" min="1" style="61" width="17"/>
    <col collapsed="false" customWidth="true" hidden="false" outlineLevel="0" max="2" min="2" style="61" width="15.62"/>
    <col collapsed="false" customWidth="true" hidden="false" outlineLevel="0" max="3" min="3" style="61" width="14.75"/>
    <col collapsed="false" customWidth="true" hidden="false" outlineLevel="0" max="4" min="4" style="61" width="16"/>
    <col collapsed="false" customWidth="true" hidden="false" outlineLevel="0" max="5" min="5" style="62" width="15.38"/>
    <col collapsed="false" customWidth="false" hidden="false" outlineLevel="0" max="16384" min="6" style="63" width="9"/>
  </cols>
  <sheetData>
    <row r="1" customFormat="false" ht="12.75" hidden="false" customHeight="false" outlineLevel="0" collapsed="false">
      <c r="A1" s="64"/>
      <c r="B1" s="65"/>
      <c r="C1" s="65"/>
      <c r="D1" s="65"/>
      <c r="E1" s="66"/>
    </row>
    <row r="2" customFormat="false" ht="12.75" hidden="false" customHeight="false" outlineLevel="0" collapsed="false">
      <c r="A2" s="67"/>
      <c r="E2" s="68"/>
    </row>
    <row r="3" customFormat="false" ht="12.75" hidden="false" customHeight="false" outlineLevel="0" collapsed="false">
      <c r="A3" s="67"/>
      <c r="E3" s="68"/>
    </row>
    <row r="4" customFormat="false" ht="12.75" hidden="false" customHeight="false" outlineLevel="0" collapsed="false">
      <c r="A4" s="67"/>
      <c r="E4" s="68"/>
    </row>
    <row r="5" customFormat="false" ht="12.75" hidden="false" customHeight="false" outlineLevel="0" collapsed="false">
      <c r="A5" s="69"/>
      <c r="B5" s="70"/>
      <c r="C5" s="71"/>
      <c r="D5" s="71"/>
      <c r="E5" s="72"/>
    </row>
    <row r="6" customFormat="false" ht="12.75" hidden="false" customHeight="false" outlineLevel="0" collapsed="false">
      <c r="A6" s="69" t="s">
        <v>143</v>
      </c>
      <c r="B6" s="70"/>
      <c r="C6" s="71"/>
      <c r="D6" s="71"/>
      <c r="E6" s="72"/>
    </row>
    <row r="7" customFormat="false" ht="12.75" hidden="false" customHeight="false" outlineLevel="0" collapsed="false">
      <c r="A7" s="69" t="s">
        <v>2</v>
      </c>
      <c r="B7" s="70"/>
      <c r="C7" s="71"/>
      <c r="D7" s="71"/>
      <c r="E7" s="72"/>
    </row>
    <row r="8" customFormat="false" ht="12.75" hidden="false" customHeight="false" outlineLevel="0" collapsed="false">
      <c r="A8" s="69" t="s">
        <v>8</v>
      </c>
      <c r="B8" s="70"/>
      <c r="C8" s="71"/>
      <c r="D8" s="71"/>
      <c r="E8" s="72"/>
    </row>
    <row r="9" customFormat="false" ht="12.75" hidden="false" customHeight="false" outlineLevel="0" collapsed="false">
      <c r="A9" s="69" t="s">
        <v>10</v>
      </c>
      <c r="B9" s="70"/>
      <c r="C9" s="71"/>
      <c r="D9" s="71"/>
      <c r="E9" s="72"/>
    </row>
    <row r="10" customFormat="false" ht="12.75" hidden="false" customHeight="false" outlineLevel="0" collapsed="false">
      <c r="A10" s="73"/>
      <c r="B10" s="62"/>
      <c r="C10" s="62"/>
      <c r="D10" s="62"/>
      <c r="E10" s="68"/>
    </row>
    <row r="11" s="75" customFormat="true" ht="21" hidden="false" customHeight="true" outlineLevel="0" collapsed="false">
      <c r="A11" s="74" t="s">
        <v>144</v>
      </c>
      <c r="B11" s="74"/>
      <c r="C11" s="74"/>
      <c r="D11" s="74"/>
      <c r="E11" s="74"/>
    </row>
    <row r="12" customFormat="false" ht="12.75" hidden="false" customHeight="false" outlineLevel="0" collapsed="false">
      <c r="A12" s="67"/>
      <c r="E12" s="68"/>
    </row>
    <row r="13" customFormat="false" ht="17.25" hidden="false" customHeight="true" outlineLevel="0" collapsed="false">
      <c r="A13" s="76" t="s">
        <v>145</v>
      </c>
      <c r="B13" s="77" t="s">
        <v>146</v>
      </c>
      <c r="C13" s="77"/>
      <c r="D13" s="77"/>
      <c r="E13" s="77"/>
    </row>
    <row r="14" s="75" customFormat="true" ht="18.75" hidden="false" customHeight="true" outlineLevel="0" collapsed="false">
      <c r="A14" s="78" t="s">
        <v>147</v>
      </c>
      <c r="B14" s="79" t="s">
        <v>148</v>
      </c>
      <c r="C14" s="79"/>
      <c r="D14" s="79"/>
      <c r="E14" s="79"/>
    </row>
    <row r="15" customFormat="false" ht="14.25" hidden="false" customHeight="true" outlineLevel="0" collapsed="false">
      <c r="A15" s="80" t="s">
        <v>149</v>
      </c>
      <c r="B15" s="80"/>
      <c r="C15" s="80"/>
      <c r="D15" s="80"/>
      <c r="E15" s="81" t="n">
        <f aca="false">(24*8)+(8*8)+(6*24)</f>
        <v>400</v>
      </c>
    </row>
    <row r="16" customFormat="false" ht="14.25" hidden="false" customHeight="true" outlineLevel="0" collapsed="false">
      <c r="A16" s="82" t="s">
        <v>150</v>
      </c>
      <c r="B16" s="82"/>
      <c r="C16" s="82"/>
      <c r="D16" s="82"/>
      <c r="E16" s="83" t="n">
        <f aca="false">(8.8*8)</f>
        <v>70.4</v>
      </c>
    </row>
    <row r="17" customFormat="false" ht="14.25" hidden="false" customHeight="true" outlineLevel="0" collapsed="false">
      <c r="A17" s="82" t="s">
        <v>151</v>
      </c>
      <c r="B17" s="82"/>
      <c r="C17" s="82"/>
      <c r="D17" s="82"/>
      <c r="E17" s="83" t="n">
        <f aca="false">E16+E15</f>
        <v>470.4</v>
      </c>
    </row>
    <row r="18" customFormat="false" ht="14.25" hidden="false" customHeight="true" outlineLevel="0" collapsed="false">
      <c r="A18" s="82" t="s">
        <v>151</v>
      </c>
      <c r="B18" s="82"/>
      <c r="C18" s="82"/>
      <c r="D18" s="82"/>
      <c r="E18" s="83" t="n">
        <f aca="false">E17+E16</f>
        <v>540.8</v>
      </c>
    </row>
    <row r="19" customFormat="false" ht="14.25" hidden="false" customHeight="true" outlineLevel="0" collapsed="false">
      <c r="A19" s="84"/>
      <c r="B19" s="84"/>
      <c r="C19" s="84"/>
      <c r="D19" s="84"/>
      <c r="E19" s="83"/>
    </row>
    <row r="20" customFormat="false" ht="14.25" hidden="false" customHeight="true" outlineLevel="0" collapsed="false">
      <c r="A20" s="82" t="s">
        <v>152</v>
      </c>
      <c r="B20" s="82"/>
      <c r="C20" s="82"/>
      <c r="D20" s="82"/>
      <c r="E20" s="83" t="n">
        <v>0</v>
      </c>
    </row>
    <row r="21" customFormat="false" ht="14.25" hidden="false" customHeight="true" outlineLevel="0" collapsed="false">
      <c r="A21" s="85" t="s">
        <v>153</v>
      </c>
      <c r="B21" s="85"/>
      <c r="C21" s="85"/>
      <c r="D21" s="85"/>
      <c r="E21" s="86" t="n">
        <v>0</v>
      </c>
    </row>
    <row r="22" customFormat="false" ht="14.25" hidden="false" customHeight="true" outlineLevel="0" collapsed="false">
      <c r="A22" s="85" t="s">
        <v>154</v>
      </c>
      <c r="B22" s="85"/>
      <c r="C22" s="85"/>
      <c r="D22" s="85"/>
      <c r="E22" s="87" t="n">
        <f aca="false">E20-E18</f>
        <v>-540.8</v>
      </c>
    </row>
    <row r="23" customFormat="false" ht="12.75" hidden="false" customHeight="false" outlineLevel="0" collapsed="false">
      <c r="A23" s="88"/>
      <c r="B23" s="89"/>
      <c r="C23" s="89"/>
      <c r="D23" s="90"/>
      <c r="E23" s="91"/>
    </row>
    <row r="24" customFormat="false" ht="17.25" hidden="false" customHeight="true" outlineLevel="0" collapsed="false">
      <c r="A24" s="76" t="s">
        <v>155</v>
      </c>
      <c r="B24" s="77" t="s">
        <v>156</v>
      </c>
      <c r="C24" s="77"/>
      <c r="D24" s="77"/>
      <c r="E24" s="77"/>
    </row>
    <row r="25" s="75" customFormat="true" ht="18.75" hidden="false" customHeight="true" outlineLevel="0" collapsed="false">
      <c r="A25" s="78" t="s">
        <v>157</v>
      </c>
      <c r="B25" s="79" t="s">
        <v>76</v>
      </c>
      <c r="C25" s="79"/>
      <c r="D25" s="79"/>
      <c r="E25" s="79"/>
    </row>
    <row r="26" s="75" customFormat="true" ht="19.5" hidden="false" customHeight="true" outlineLevel="0" collapsed="false">
      <c r="A26" s="78" t="s">
        <v>158</v>
      </c>
      <c r="B26" s="79" t="s">
        <v>80</v>
      </c>
      <c r="C26" s="79"/>
      <c r="D26" s="79"/>
      <c r="E26" s="79"/>
    </row>
    <row r="27" customFormat="false" ht="14.25" hidden="false" customHeight="true" outlineLevel="0" collapsed="false">
      <c r="A27" s="80" t="s">
        <v>159</v>
      </c>
      <c r="B27" s="80"/>
      <c r="C27" s="80"/>
      <c r="D27" s="80"/>
      <c r="E27" s="81" t="n">
        <v>505</v>
      </c>
    </row>
    <row r="28" customFormat="false" ht="14.25" hidden="false" customHeight="true" outlineLevel="0" collapsed="false">
      <c r="A28" s="82" t="s">
        <v>160</v>
      </c>
      <c r="B28" s="82"/>
      <c r="C28" s="82"/>
      <c r="D28" s="82"/>
      <c r="E28" s="83" t="n">
        <f aca="false">E27</f>
        <v>505</v>
      </c>
    </row>
    <row r="29" customFormat="false" ht="14.25" hidden="false" customHeight="true" outlineLevel="0" collapsed="false">
      <c r="A29" s="84"/>
      <c r="B29" s="84"/>
      <c r="C29" s="84"/>
      <c r="D29" s="84"/>
      <c r="E29" s="83"/>
    </row>
    <row r="30" customFormat="false" ht="14.25" hidden="false" customHeight="true" outlineLevel="0" collapsed="false">
      <c r="A30" s="82" t="s">
        <v>161</v>
      </c>
      <c r="B30" s="82"/>
      <c r="C30" s="82"/>
      <c r="D30" s="82"/>
      <c r="E30" s="83" t="n">
        <f aca="false">[2]Planilha!D38</f>
        <v>244.23</v>
      </c>
    </row>
    <row r="31" customFormat="false" ht="14.25" hidden="false" customHeight="true" outlineLevel="0" collapsed="false">
      <c r="A31" s="85" t="s">
        <v>162</v>
      </c>
      <c r="B31" s="85"/>
      <c r="C31" s="85"/>
      <c r="D31" s="85"/>
      <c r="E31" s="86" t="n">
        <f aca="false">E30</f>
        <v>244.23</v>
      </c>
    </row>
    <row r="32" customFormat="false" ht="14.25" hidden="false" customHeight="true" outlineLevel="0" collapsed="false">
      <c r="A32" s="85" t="s">
        <v>163</v>
      </c>
      <c r="B32" s="85"/>
      <c r="C32" s="85"/>
      <c r="D32" s="85"/>
      <c r="E32" s="87" t="n">
        <f aca="false">E30-E28</f>
        <v>-260.77</v>
      </c>
    </row>
    <row r="33" customFormat="false" ht="12.75" hidden="false" customHeight="false" outlineLevel="0" collapsed="false">
      <c r="A33" s="88"/>
      <c r="B33" s="89"/>
      <c r="C33" s="89"/>
      <c r="D33" s="90"/>
      <c r="E33" s="91"/>
    </row>
    <row r="34" s="75" customFormat="true" ht="33.75" hidden="false" customHeight="true" outlineLevel="0" collapsed="false">
      <c r="A34" s="78" t="s">
        <v>164</v>
      </c>
      <c r="B34" s="79" t="s">
        <v>165</v>
      </c>
      <c r="C34" s="79"/>
      <c r="D34" s="79"/>
      <c r="E34" s="79"/>
    </row>
    <row r="35" customFormat="false" ht="14.25" hidden="false" customHeight="true" outlineLevel="0" collapsed="false">
      <c r="A35" s="80" t="s">
        <v>166</v>
      </c>
      <c r="B35" s="80"/>
      <c r="C35" s="80"/>
      <c r="D35" s="80"/>
      <c r="E35" s="81" t="n">
        <v>33</v>
      </c>
    </row>
    <row r="36" customFormat="false" ht="14.25" hidden="false" customHeight="true" outlineLevel="0" collapsed="false">
      <c r="A36" s="82" t="s">
        <v>167</v>
      </c>
      <c r="B36" s="82"/>
      <c r="C36" s="82"/>
      <c r="D36" s="82"/>
      <c r="E36" s="83" t="n">
        <v>14</v>
      </c>
    </row>
    <row r="37" customFormat="false" ht="14.25" hidden="false" customHeight="true" outlineLevel="0" collapsed="false">
      <c r="A37" s="82" t="s">
        <v>168</v>
      </c>
      <c r="B37" s="82"/>
      <c r="C37" s="82"/>
      <c r="D37" s="82"/>
      <c r="E37" s="83" t="n">
        <f aca="false">E36*E35</f>
        <v>462</v>
      </c>
    </row>
    <row r="38" customFormat="false" ht="14.25" hidden="false" customHeight="true" outlineLevel="0" collapsed="false">
      <c r="A38" s="82" t="s">
        <v>169</v>
      </c>
      <c r="B38" s="82"/>
      <c r="C38" s="82"/>
      <c r="D38" s="82"/>
      <c r="E38" s="83" t="n">
        <f aca="false">E37*0.2*0.2*3.14</f>
        <v>58.0272</v>
      </c>
    </row>
    <row r="39" customFormat="false" ht="14.25" hidden="false" customHeight="true" outlineLevel="0" collapsed="false">
      <c r="A39" s="84"/>
      <c r="B39" s="84"/>
      <c r="C39" s="84"/>
      <c r="D39" s="84"/>
      <c r="E39" s="83"/>
    </row>
    <row r="40" customFormat="false" ht="14.25" hidden="false" customHeight="true" outlineLevel="0" collapsed="false">
      <c r="A40" s="82" t="s">
        <v>170</v>
      </c>
      <c r="B40" s="82"/>
      <c r="C40" s="82"/>
      <c r="D40" s="82"/>
      <c r="E40" s="83" t="n">
        <f aca="false">[2]Planilha!D42</f>
        <v>149.91</v>
      </c>
    </row>
    <row r="41" customFormat="false" ht="14.25" hidden="false" customHeight="true" outlineLevel="0" collapsed="false">
      <c r="A41" s="82" t="s">
        <v>171</v>
      </c>
      <c r="B41" s="82"/>
      <c r="C41" s="82"/>
      <c r="D41" s="82"/>
      <c r="E41" s="83" t="n">
        <f aca="false">[2]Planilha!H42</f>
        <v>44.0856</v>
      </c>
    </row>
    <row r="42" customFormat="false" ht="14.25" hidden="false" customHeight="true" outlineLevel="0" collapsed="false">
      <c r="A42" s="85" t="s">
        <v>172</v>
      </c>
      <c r="B42" s="85"/>
      <c r="C42" s="85"/>
      <c r="D42" s="85"/>
      <c r="E42" s="86" t="n">
        <f aca="false">E38</f>
        <v>58.0272</v>
      </c>
    </row>
    <row r="43" customFormat="false" ht="14.25" hidden="false" customHeight="true" outlineLevel="0" collapsed="false">
      <c r="A43" s="85" t="s">
        <v>173</v>
      </c>
      <c r="B43" s="85"/>
      <c r="C43" s="85"/>
      <c r="D43" s="85"/>
      <c r="E43" s="87" t="n">
        <v>0</v>
      </c>
    </row>
    <row r="44" customFormat="false" ht="12.75" hidden="false" customHeight="false" outlineLevel="0" collapsed="false">
      <c r="A44" s="88"/>
      <c r="B44" s="89"/>
      <c r="C44" s="89"/>
      <c r="D44" s="90"/>
      <c r="E44" s="91"/>
    </row>
    <row r="45" customFormat="false" ht="12.75" hidden="false" customHeight="false" outlineLevel="0" collapsed="false">
      <c r="A45" s="88"/>
      <c r="B45" s="89"/>
      <c r="C45" s="89"/>
      <c r="D45" s="90"/>
      <c r="E45" s="91"/>
    </row>
    <row r="46" s="75" customFormat="true" ht="18.75" hidden="false" customHeight="true" outlineLevel="0" collapsed="false">
      <c r="A46" s="78" t="s">
        <v>174</v>
      </c>
      <c r="B46" s="79" t="s">
        <v>83</v>
      </c>
      <c r="C46" s="79"/>
      <c r="D46" s="79"/>
      <c r="E46" s="79"/>
    </row>
    <row r="47" s="75" customFormat="true" ht="18.75" hidden="false" customHeight="true" outlineLevel="0" collapsed="false">
      <c r="A47" s="78" t="s">
        <v>175</v>
      </c>
      <c r="B47" s="79" t="s">
        <v>85</v>
      </c>
      <c r="C47" s="79"/>
      <c r="D47" s="79"/>
      <c r="E47" s="79"/>
    </row>
    <row r="48" s="75" customFormat="true" ht="39" hidden="false" customHeight="true" outlineLevel="0" collapsed="false">
      <c r="A48" s="78"/>
      <c r="B48" s="79" t="s">
        <v>176</v>
      </c>
      <c r="C48" s="79"/>
      <c r="D48" s="79"/>
      <c r="E48" s="79"/>
    </row>
    <row r="49" customFormat="false" ht="14.25" hidden="false" customHeight="true" outlineLevel="0" collapsed="false">
      <c r="A49" s="80" t="s">
        <v>166</v>
      </c>
      <c r="B49" s="80"/>
      <c r="C49" s="80"/>
      <c r="D49" s="80"/>
      <c r="E49" s="81" t="n">
        <v>52</v>
      </c>
    </row>
    <row r="50" customFormat="false" ht="14.25" hidden="false" customHeight="true" outlineLevel="0" collapsed="false">
      <c r="A50" s="82" t="s">
        <v>167</v>
      </c>
      <c r="B50" s="82"/>
      <c r="C50" s="82"/>
      <c r="D50" s="82"/>
      <c r="E50" s="83" t="n">
        <v>14</v>
      </c>
    </row>
    <row r="51" customFormat="false" ht="14.25" hidden="false" customHeight="true" outlineLevel="0" collapsed="false">
      <c r="A51" s="82" t="s">
        <v>177</v>
      </c>
      <c r="B51" s="82"/>
      <c r="C51" s="82"/>
      <c r="D51" s="82"/>
      <c r="E51" s="83" t="n">
        <f aca="false">E50*E49</f>
        <v>728</v>
      </c>
    </row>
    <row r="52" customFormat="false" ht="14.25" hidden="false" customHeight="true" outlineLevel="0" collapsed="false">
      <c r="A52" s="84"/>
      <c r="B52" s="84"/>
      <c r="C52" s="84"/>
      <c r="D52" s="84"/>
      <c r="E52" s="83"/>
    </row>
    <row r="53" customFormat="false" ht="14.25" hidden="false" customHeight="true" outlineLevel="0" collapsed="false">
      <c r="A53" s="82" t="s">
        <v>178</v>
      </c>
      <c r="B53" s="82"/>
      <c r="C53" s="82"/>
      <c r="D53" s="82"/>
      <c r="E53" s="83" t="n">
        <v>0</v>
      </c>
    </row>
    <row r="54" customFormat="false" ht="14.25" hidden="false" customHeight="true" outlineLevel="0" collapsed="false">
      <c r="A54" s="85" t="s">
        <v>179</v>
      </c>
      <c r="B54" s="85"/>
      <c r="C54" s="85"/>
      <c r="D54" s="85"/>
      <c r="E54" s="86" t="n">
        <f aca="false">E51</f>
        <v>728</v>
      </c>
    </row>
    <row r="55" customFormat="false" ht="14.25" hidden="false" customHeight="true" outlineLevel="0" collapsed="false">
      <c r="A55" s="85" t="s">
        <v>163</v>
      </c>
      <c r="B55" s="85"/>
      <c r="C55" s="85"/>
      <c r="D55" s="85"/>
      <c r="E55" s="87" t="n">
        <f aca="false">E53-E51</f>
        <v>-728</v>
      </c>
    </row>
    <row r="56" customFormat="false" ht="12.75" hidden="false" customHeight="false" outlineLevel="0" collapsed="false">
      <c r="A56" s="88"/>
      <c r="B56" s="89"/>
      <c r="C56" s="89"/>
      <c r="D56" s="90"/>
      <c r="E56" s="91"/>
    </row>
    <row r="57" s="75" customFormat="true" ht="39.75" hidden="false" customHeight="true" outlineLevel="0" collapsed="false">
      <c r="A57" s="92"/>
      <c r="B57" s="93" t="s">
        <v>180</v>
      </c>
      <c r="C57" s="93"/>
      <c r="D57" s="93"/>
      <c r="E57" s="93"/>
    </row>
    <row r="58" s="97" customFormat="true" ht="14.25" hidden="false" customHeight="true" outlineLevel="0" collapsed="false">
      <c r="A58" s="94" t="s">
        <v>181</v>
      </c>
      <c r="B58" s="94"/>
      <c r="C58" s="94"/>
      <c r="D58" s="95" t="s">
        <v>182</v>
      </c>
      <c r="E58" s="96" t="s">
        <v>183</v>
      </c>
    </row>
    <row r="59" customFormat="false" ht="14.25" hidden="false" customHeight="true" outlineLevel="0" collapsed="false">
      <c r="A59" s="98" t="s">
        <v>184</v>
      </c>
      <c r="B59" s="98"/>
      <c r="C59" s="98"/>
      <c r="D59" s="99" t="n">
        <v>842</v>
      </c>
      <c r="E59" s="83" t="n">
        <f aca="false">D59</f>
        <v>842</v>
      </c>
    </row>
    <row r="60" customFormat="false" ht="14.25" hidden="false" customHeight="true" outlineLevel="0" collapsed="false">
      <c r="A60" s="98" t="s">
        <v>185</v>
      </c>
      <c r="B60" s="98"/>
      <c r="C60" s="98"/>
      <c r="D60" s="99" t="n">
        <v>37</v>
      </c>
      <c r="E60" s="83" t="n">
        <f aca="false">D60</f>
        <v>37</v>
      </c>
    </row>
    <row r="61" customFormat="false" ht="15" hidden="false" customHeight="true" outlineLevel="0" collapsed="false">
      <c r="A61" s="100" t="s">
        <v>186</v>
      </c>
      <c r="B61" s="100"/>
      <c r="C61" s="100"/>
      <c r="D61" s="100"/>
      <c r="E61" s="83" t="n">
        <f aca="false">SUM(E59:E60)</f>
        <v>879</v>
      </c>
    </row>
    <row r="62" customFormat="false" ht="14.25" hidden="false" customHeight="true" outlineLevel="0" collapsed="false">
      <c r="A62" s="98"/>
      <c r="B62" s="101"/>
      <c r="C62" s="101"/>
      <c r="D62" s="99"/>
      <c r="E62" s="83"/>
    </row>
    <row r="63" customFormat="false" ht="15" hidden="false" customHeight="true" outlineLevel="0" collapsed="false">
      <c r="A63" s="102" t="s">
        <v>187</v>
      </c>
      <c r="B63" s="102"/>
      <c r="C63" s="102"/>
      <c r="D63" s="102"/>
      <c r="E63" s="83" t="n">
        <v>0</v>
      </c>
    </row>
    <row r="64" customFormat="false" ht="15" hidden="false" customHeight="true" outlineLevel="0" collapsed="false">
      <c r="A64" s="102" t="s">
        <v>188</v>
      </c>
      <c r="B64" s="102"/>
      <c r="C64" s="102"/>
      <c r="D64" s="102"/>
      <c r="E64" s="83" t="n">
        <f aca="false">E61</f>
        <v>879</v>
      </c>
    </row>
    <row r="65" customFormat="false" ht="15" hidden="false" customHeight="true" outlineLevel="0" collapsed="false">
      <c r="A65" s="103" t="s">
        <v>189</v>
      </c>
      <c r="B65" s="103"/>
      <c r="C65" s="103"/>
      <c r="D65" s="103"/>
      <c r="E65" s="87" t="n">
        <f aca="false">E63-E64</f>
        <v>-879</v>
      </c>
    </row>
    <row r="66" customFormat="false" ht="15" hidden="false" customHeight="true" outlineLevel="0" collapsed="false">
      <c r="A66" s="104"/>
      <c r="B66" s="105"/>
      <c r="C66" s="105"/>
      <c r="D66" s="106"/>
      <c r="E66" s="107"/>
    </row>
    <row r="67" s="75" customFormat="true" ht="18.75" hidden="false" customHeight="true" outlineLevel="0" collapsed="false">
      <c r="A67" s="78" t="s">
        <v>190</v>
      </c>
      <c r="B67" s="79" t="s">
        <v>91</v>
      </c>
      <c r="C67" s="79"/>
      <c r="D67" s="79"/>
      <c r="E67" s="79"/>
    </row>
    <row r="68" s="75" customFormat="true" ht="39.75" hidden="false" customHeight="true" outlineLevel="0" collapsed="false">
      <c r="A68" s="92" t="s">
        <v>191</v>
      </c>
      <c r="B68" s="93" t="s">
        <v>93</v>
      </c>
      <c r="C68" s="93"/>
      <c r="D68" s="93"/>
      <c r="E68" s="93"/>
    </row>
    <row r="69" s="97" customFormat="true" ht="14.25" hidden="false" customHeight="true" outlineLevel="0" collapsed="false">
      <c r="A69" s="108" t="s">
        <v>181</v>
      </c>
      <c r="B69" s="108"/>
      <c r="C69" s="109"/>
      <c r="D69" s="109"/>
      <c r="E69" s="110" t="s">
        <v>192</v>
      </c>
    </row>
    <row r="70" customFormat="false" ht="12.75" hidden="false" customHeight="true" outlineLevel="0" collapsed="false">
      <c r="A70" s="111" t="s">
        <v>193</v>
      </c>
      <c r="B70" s="111"/>
      <c r="C70" s="111"/>
      <c r="D70" s="112"/>
      <c r="E70" s="110" t="n">
        <v>28</v>
      </c>
    </row>
    <row r="71" customFormat="false" ht="15" hidden="false" customHeight="true" outlineLevel="0" collapsed="false">
      <c r="A71" s="100" t="s">
        <v>194</v>
      </c>
      <c r="B71" s="100"/>
      <c r="C71" s="100"/>
      <c r="D71" s="100"/>
      <c r="E71" s="113" t="n">
        <f aca="false">E70</f>
        <v>28</v>
      </c>
    </row>
    <row r="72" customFormat="false" ht="15" hidden="false" customHeight="true" outlineLevel="0" collapsed="false">
      <c r="A72" s="102"/>
      <c r="B72" s="102"/>
      <c r="C72" s="102"/>
      <c r="D72" s="102"/>
      <c r="E72" s="114"/>
    </row>
    <row r="73" customFormat="false" ht="15" hidden="false" customHeight="true" outlineLevel="0" collapsed="false">
      <c r="A73" s="102" t="s">
        <v>195</v>
      </c>
      <c r="B73" s="102"/>
      <c r="C73" s="102"/>
      <c r="D73" s="102"/>
      <c r="E73" s="114" t="n">
        <f aca="false">[2]Planilha!D44</f>
        <v>51.14</v>
      </c>
    </row>
    <row r="74" customFormat="false" ht="15" hidden="false" customHeight="true" outlineLevel="0" collapsed="false">
      <c r="A74" s="115" t="s">
        <v>196</v>
      </c>
      <c r="B74" s="115"/>
      <c r="C74" s="115"/>
      <c r="D74" s="115"/>
      <c r="E74" s="116" t="n">
        <f aca="false">E71</f>
        <v>28</v>
      </c>
    </row>
    <row r="76" s="75" customFormat="true" ht="39.75" hidden="false" customHeight="true" outlineLevel="0" collapsed="false">
      <c r="A76" s="92" t="s">
        <v>197</v>
      </c>
      <c r="B76" s="93" t="s">
        <v>95</v>
      </c>
      <c r="C76" s="93"/>
      <c r="D76" s="93"/>
      <c r="E76" s="93"/>
    </row>
    <row r="77" s="97" customFormat="true" ht="14.25" hidden="false" customHeight="true" outlineLevel="0" collapsed="false">
      <c r="A77" s="108" t="s">
        <v>181</v>
      </c>
      <c r="B77" s="117" t="s">
        <v>182</v>
      </c>
      <c r="C77" s="109" t="s">
        <v>198</v>
      </c>
      <c r="D77" s="109" t="s">
        <v>199</v>
      </c>
      <c r="E77" s="110" t="s">
        <v>192</v>
      </c>
    </row>
    <row r="78" customFormat="false" ht="14.25" hidden="false" customHeight="true" outlineLevel="0" collapsed="false">
      <c r="A78" s="118" t="s">
        <v>200</v>
      </c>
      <c r="B78" s="119" t="n">
        <v>12</v>
      </c>
      <c r="C78" s="112" t="n">
        <f aca="false">1.65*0.9</f>
        <v>1.485</v>
      </c>
      <c r="D78" s="112" t="n">
        <v>0.75</v>
      </c>
      <c r="E78" s="110" t="n">
        <f aca="false">B78*C78*D78</f>
        <v>13.365</v>
      </c>
    </row>
    <row r="79" customFormat="false" ht="14.25" hidden="false" customHeight="true" outlineLevel="0" collapsed="false">
      <c r="A79" s="118" t="s">
        <v>201</v>
      </c>
      <c r="B79" s="119" t="n">
        <v>7</v>
      </c>
      <c r="C79" s="112" t="n">
        <f aca="false">2*1</f>
        <v>2</v>
      </c>
      <c r="D79" s="112" t="n">
        <v>0.75</v>
      </c>
      <c r="E79" s="110" t="n">
        <f aca="false">B79*C79*D79</f>
        <v>10.5</v>
      </c>
    </row>
    <row r="80" customFormat="false" ht="14.25" hidden="false" customHeight="true" outlineLevel="0" collapsed="false">
      <c r="A80" s="118" t="s">
        <v>202</v>
      </c>
      <c r="B80" s="119" t="n">
        <v>28</v>
      </c>
      <c r="C80" s="112" t="n">
        <f aca="false">0.9*0.9</f>
        <v>0.81</v>
      </c>
      <c r="D80" s="112" t="n">
        <v>0.75</v>
      </c>
      <c r="E80" s="110" t="n">
        <f aca="false">B80*C80*D80</f>
        <v>17.01</v>
      </c>
    </row>
    <row r="81" customFormat="false" ht="14.25" hidden="false" customHeight="true" outlineLevel="0" collapsed="false">
      <c r="A81" s="118" t="s">
        <v>203</v>
      </c>
      <c r="B81" s="119" t="n">
        <v>5</v>
      </c>
      <c r="C81" s="112" t="n">
        <v>2.59</v>
      </c>
      <c r="D81" s="112" t="n">
        <v>0.85</v>
      </c>
      <c r="E81" s="110" t="n">
        <f aca="false">B81*C81*D81</f>
        <v>11.0075</v>
      </c>
    </row>
    <row r="82" customFormat="false" ht="14.25" hidden="false" customHeight="true" outlineLevel="0" collapsed="false">
      <c r="A82" s="118" t="s">
        <v>204</v>
      </c>
      <c r="B82" s="119" t="n">
        <v>5</v>
      </c>
      <c r="C82" s="112" t="n">
        <f aca="false">2*2</f>
        <v>4</v>
      </c>
      <c r="D82" s="112" t="n">
        <v>1.05</v>
      </c>
      <c r="E82" s="110" t="n">
        <f aca="false">B82*C82*D82</f>
        <v>21</v>
      </c>
    </row>
    <row r="83" customFormat="false" ht="14.25" hidden="false" customHeight="true" outlineLevel="0" collapsed="false">
      <c r="A83" s="118" t="s">
        <v>205</v>
      </c>
      <c r="B83" s="119" t="n">
        <v>3</v>
      </c>
      <c r="C83" s="112" t="n">
        <f aca="false">2*2.73</f>
        <v>5.46</v>
      </c>
      <c r="D83" s="112" t="n">
        <v>1.25</v>
      </c>
      <c r="E83" s="110" t="n">
        <f aca="false">B83*C83*D83</f>
        <v>20.475</v>
      </c>
    </row>
    <row r="84" customFormat="false" ht="14.25" hidden="false" customHeight="true" outlineLevel="0" collapsed="false">
      <c r="A84" s="120" t="s">
        <v>206</v>
      </c>
      <c r="B84" s="121" t="n">
        <v>1</v>
      </c>
      <c r="C84" s="122" t="n">
        <f aca="false">2.5*2.5</f>
        <v>6.25</v>
      </c>
      <c r="D84" s="112" t="n">
        <v>2.1</v>
      </c>
      <c r="E84" s="110" t="n">
        <f aca="false">B84*C84*D84</f>
        <v>13.125</v>
      </c>
    </row>
    <row r="85" customFormat="false" ht="15" hidden="false" customHeight="true" outlineLevel="0" collapsed="false">
      <c r="A85" s="102" t="s">
        <v>207</v>
      </c>
      <c r="B85" s="102"/>
      <c r="C85" s="102"/>
      <c r="D85" s="102"/>
      <c r="E85" s="114" t="n">
        <f aca="false">SUM(E78:E84)</f>
        <v>106.4825</v>
      </c>
    </row>
    <row r="86" customFormat="false" ht="15" hidden="false" customHeight="true" outlineLevel="0" collapsed="false">
      <c r="A86" s="100"/>
      <c r="B86" s="100"/>
      <c r="C86" s="100"/>
      <c r="D86" s="100"/>
      <c r="E86" s="113"/>
    </row>
    <row r="87" customFormat="false" ht="15" hidden="false" customHeight="true" outlineLevel="0" collapsed="false">
      <c r="A87" s="102" t="s">
        <v>208</v>
      </c>
      <c r="B87" s="102"/>
      <c r="C87" s="102"/>
      <c r="D87" s="102"/>
      <c r="E87" s="114" t="n">
        <f aca="false">[2]Planilha!D45</f>
        <v>52.5</v>
      </c>
    </row>
    <row r="88" customFormat="false" ht="15" hidden="false" customHeight="true" outlineLevel="0" collapsed="false">
      <c r="A88" s="115" t="s">
        <v>209</v>
      </c>
      <c r="B88" s="115"/>
      <c r="C88" s="115"/>
      <c r="D88" s="115"/>
      <c r="E88" s="116" t="n">
        <v>52.5</v>
      </c>
    </row>
    <row r="89" customFormat="false" ht="12.75" hidden="false" customHeight="false" outlineLevel="0" collapsed="false">
      <c r="D89" s="62"/>
      <c r="E89" s="63"/>
    </row>
    <row r="90" s="75" customFormat="true" ht="39.75" hidden="false" customHeight="true" outlineLevel="0" collapsed="false">
      <c r="A90" s="92" t="s">
        <v>210</v>
      </c>
      <c r="B90" s="93" t="s">
        <v>97</v>
      </c>
      <c r="C90" s="93"/>
      <c r="D90" s="93"/>
      <c r="E90" s="93"/>
    </row>
    <row r="91" s="97" customFormat="true" ht="14.25" hidden="false" customHeight="true" outlineLevel="0" collapsed="false">
      <c r="A91" s="108" t="s">
        <v>181</v>
      </c>
      <c r="B91" s="108"/>
      <c r="C91" s="108"/>
      <c r="D91" s="108"/>
      <c r="E91" s="110" t="s">
        <v>211</v>
      </c>
    </row>
    <row r="92" customFormat="false" ht="14.25" hidden="false" customHeight="true" outlineLevel="0" collapsed="false">
      <c r="A92" s="118" t="s">
        <v>212</v>
      </c>
      <c r="B92" s="119"/>
      <c r="C92" s="112"/>
      <c r="D92" s="112"/>
      <c r="E92" s="110" t="n">
        <v>215.34</v>
      </c>
    </row>
    <row r="93" customFormat="false" ht="15" hidden="false" customHeight="true" outlineLevel="0" collapsed="false">
      <c r="A93" s="100" t="s">
        <v>213</v>
      </c>
      <c r="B93" s="100"/>
      <c r="C93" s="100"/>
      <c r="D93" s="100"/>
      <c r="E93" s="113" t="n">
        <f aca="false">SUM(E92:E92)</f>
        <v>215.34</v>
      </c>
    </row>
    <row r="94" customFormat="false" ht="15" hidden="false" customHeight="true" outlineLevel="0" collapsed="false">
      <c r="A94" s="123"/>
      <c r="B94" s="123"/>
      <c r="C94" s="123"/>
      <c r="D94" s="123"/>
      <c r="E94" s="113"/>
    </row>
    <row r="95" customFormat="false" ht="15" hidden="false" customHeight="true" outlineLevel="0" collapsed="false">
      <c r="A95" s="102" t="s">
        <v>214</v>
      </c>
      <c r="B95" s="102"/>
      <c r="C95" s="102"/>
      <c r="D95" s="102"/>
      <c r="E95" s="113" t="n">
        <f aca="false">[2]Planilha!D46</f>
        <v>136.64</v>
      </c>
    </row>
    <row r="96" customFormat="false" ht="15" hidden="false" customHeight="true" outlineLevel="0" collapsed="false">
      <c r="A96" s="102" t="s">
        <v>215</v>
      </c>
      <c r="B96" s="102"/>
      <c r="C96" s="102"/>
      <c r="D96" s="102"/>
      <c r="E96" s="114" t="n">
        <v>136.64</v>
      </c>
    </row>
    <row r="98" s="75" customFormat="true" ht="39.75" hidden="false" customHeight="true" outlineLevel="0" collapsed="false">
      <c r="A98" s="92" t="s">
        <v>216</v>
      </c>
      <c r="B98" s="93" t="s">
        <v>99</v>
      </c>
      <c r="C98" s="93"/>
      <c r="D98" s="93"/>
      <c r="E98" s="93"/>
    </row>
    <row r="99" s="97" customFormat="true" ht="14.25" hidden="false" customHeight="true" outlineLevel="0" collapsed="false">
      <c r="A99" s="108" t="s">
        <v>181</v>
      </c>
      <c r="B99" s="108"/>
      <c r="C99" s="109"/>
      <c r="D99" s="109"/>
      <c r="E99" s="110" t="s">
        <v>217</v>
      </c>
    </row>
    <row r="100" customFormat="false" ht="14.25" hidden="false" customHeight="true" outlineLevel="0" collapsed="false">
      <c r="A100" s="124" t="s">
        <v>218</v>
      </c>
      <c r="B100" s="124"/>
      <c r="C100" s="112"/>
      <c r="D100" s="112"/>
      <c r="E100" s="110" t="n">
        <f aca="false">((1064+1064+532+1064+1064)/100)*0.617</f>
        <v>29.54196</v>
      </c>
    </row>
    <row r="101" customFormat="false" ht="15" hidden="false" customHeight="true" outlineLevel="0" collapsed="false">
      <c r="A101" s="100" t="s">
        <v>219</v>
      </c>
      <c r="B101" s="100"/>
      <c r="C101" s="100"/>
      <c r="D101" s="100"/>
      <c r="E101" s="113" t="n">
        <f aca="false">SUM(E100:E100)</f>
        <v>29.54196</v>
      </c>
    </row>
    <row r="102" customFormat="false" ht="15" hidden="false" customHeight="true" outlineLevel="0" collapsed="false">
      <c r="A102" s="123"/>
      <c r="B102" s="123"/>
      <c r="C102" s="123"/>
      <c r="D102" s="123"/>
      <c r="E102" s="113"/>
    </row>
    <row r="103" customFormat="false" ht="15" hidden="false" customHeight="true" outlineLevel="0" collapsed="false">
      <c r="A103" s="102" t="s">
        <v>220</v>
      </c>
      <c r="B103" s="102"/>
      <c r="C103" s="102"/>
      <c r="D103" s="102"/>
      <c r="E103" s="114" t="n">
        <f aca="false">[2]Planilha!D49</f>
        <v>447.1</v>
      </c>
    </row>
    <row r="104" customFormat="false" ht="15" hidden="false" customHeight="true" outlineLevel="0" collapsed="false">
      <c r="A104" s="100" t="s">
        <v>221</v>
      </c>
      <c r="B104" s="100"/>
      <c r="C104" s="100"/>
      <c r="D104" s="100"/>
      <c r="E104" s="114" t="n">
        <f aca="false">E101</f>
        <v>29.54196</v>
      </c>
    </row>
    <row r="106" s="75" customFormat="true" ht="39.75" hidden="false" customHeight="true" outlineLevel="0" collapsed="false">
      <c r="A106" s="92" t="s">
        <v>222</v>
      </c>
      <c r="B106" s="93" t="s">
        <v>101</v>
      </c>
      <c r="C106" s="93"/>
      <c r="D106" s="93"/>
      <c r="E106" s="93"/>
    </row>
    <row r="107" s="97" customFormat="true" ht="14.25" hidden="false" customHeight="true" outlineLevel="0" collapsed="false">
      <c r="A107" s="108" t="s">
        <v>181</v>
      </c>
      <c r="B107" s="108"/>
      <c r="C107" s="109"/>
      <c r="D107" s="109"/>
      <c r="E107" s="110" t="s">
        <v>217</v>
      </c>
    </row>
    <row r="108" customFormat="false" ht="14.25" hidden="false" customHeight="true" outlineLevel="0" collapsed="false">
      <c r="A108" s="124" t="s">
        <v>223</v>
      </c>
      <c r="B108" s="124"/>
      <c r="C108" s="112"/>
      <c r="D108" s="112"/>
      <c r="E108" s="110" t="n">
        <f aca="false">1321+132.1</f>
        <v>1453.1</v>
      </c>
    </row>
    <row r="109" customFormat="false" ht="15" hidden="false" customHeight="true" outlineLevel="0" collapsed="false">
      <c r="A109" s="100" t="s">
        <v>224</v>
      </c>
      <c r="B109" s="100"/>
      <c r="C109" s="100"/>
      <c r="D109" s="100"/>
      <c r="E109" s="113" t="n">
        <f aca="false">SUM(E108:E108)</f>
        <v>1453.1</v>
      </c>
    </row>
    <row r="110" customFormat="false" ht="15" hidden="false" customHeight="true" outlineLevel="0" collapsed="false">
      <c r="A110" s="102"/>
      <c r="B110" s="125"/>
      <c r="C110" s="125"/>
      <c r="D110" s="125"/>
      <c r="E110" s="114"/>
    </row>
    <row r="111" customFormat="false" ht="15" hidden="false" customHeight="true" outlineLevel="0" collapsed="false">
      <c r="A111" s="102" t="s">
        <v>225</v>
      </c>
      <c r="B111" s="102"/>
      <c r="C111" s="102"/>
      <c r="D111" s="102"/>
      <c r="E111" s="114" t="n">
        <f aca="false">[2]Planilha!D50</f>
        <v>2547.3</v>
      </c>
    </row>
    <row r="112" customFormat="false" ht="15" hidden="false" customHeight="true" outlineLevel="0" collapsed="false">
      <c r="A112" s="102" t="s">
        <v>226</v>
      </c>
      <c r="B112" s="102"/>
      <c r="C112" s="102"/>
      <c r="D112" s="102"/>
      <c r="E112" s="114" t="n">
        <f aca="false">E109</f>
        <v>1453.1</v>
      </c>
    </row>
    <row r="114" s="75" customFormat="true" ht="39.75" hidden="false" customHeight="true" outlineLevel="0" collapsed="false">
      <c r="A114" s="92" t="s">
        <v>227</v>
      </c>
      <c r="B114" s="93" t="s">
        <v>103</v>
      </c>
      <c r="C114" s="93"/>
      <c r="D114" s="93"/>
      <c r="E114" s="93"/>
    </row>
    <row r="115" s="97" customFormat="true" ht="14.25" hidden="false" customHeight="true" outlineLevel="0" collapsed="false">
      <c r="A115" s="108" t="s">
        <v>181</v>
      </c>
      <c r="B115" s="108"/>
      <c r="C115" s="109"/>
      <c r="D115" s="109"/>
      <c r="E115" s="110" t="s">
        <v>217</v>
      </c>
    </row>
    <row r="116" customFormat="false" ht="14.25" hidden="false" customHeight="true" outlineLevel="0" collapsed="false">
      <c r="A116" s="124" t="s">
        <v>223</v>
      </c>
      <c r="B116" s="124"/>
      <c r="C116" s="112"/>
      <c r="D116" s="112"/>
      <c r="E116" s="110" t="n">
        <f aca="false">444+44.4</f>
        <v>488.4</v>
      </c>
    </row>
    <row r="117" customFormat="false" ht="15" hidden="false" customHeight="true" outlineLevel="0" collapsed="false">
      <c r="A117" s="100" t="s">
        <v>224</v>
      </c>
      <c r="B117" s="100"/>
      <c r="C117" s="100"/>
      <c r="D117" s="100"/>
      <c r="E117" s="113" t="n">
        <f aca="false">SUM(E116:E116)</f>
        <v>488.4</v>
      </c>
    </row>
    <row r="118" customFormat="false" ht="15" hidden="false" customHeight="true" outlineLevel="0" collapsed="false">
      <c r="A118" s="102"/>
      <c r="B118" s="125"/>
      <c r="C118" s="125"/>
      <c r="D118" s="125"/>
      <c r="E118" s="114"/>
    </row>
    <row r="119" customFormat="false" ht="15" hidden="false" customHeight="true" outlineLevel="0" collapsed="false">
      <c r="A119" s="102" t="s">
        <v>225</v>
      </c>
      <c r="B119" s="102"/>
      <c r="C119" s="102"/>
      <c r="D119" s="102"/>
      <c r="E119" s="114" t="n">
        <f aca="false">[2]Planilha!D51</f>
        <v>2864.7</v>
      </c>
    </row>
    <row r="120" customFormat="false" ht="15" hidden="false" customHeight="true" outlineLevel="0" collapsed="false">
      <c r="A120" s="102" t="s">
        <v>226</v>
      </c>
      <c r="B120" s="102"/>
      <c r="C120" s="102"/>
      <c r="D120" s="102"/>
      <c r="E120" s="114" t="n">
        <f aca="false">E117</f>
        <v>488.4</v>
      </c>
    </row>
    <row r="122" s="75" customFormat="true" ht="39.75" hidden="false" customHeight="true" outlineLevel="0" collapsed="false">
      <c r="A122" s="92" t="s">
        <v>228</v>
      </c>
      <c r="B122" s="93" t="s">
        <v>105</v>
      </c>
      <c r="C122" s="93"/>
      <c r="D122" s="93"/>
      <c r="E122" s="93"/>
    </row>
    <row r="123" s="97" customFormat="true" ht="14.25" hidden="false" customHeight="true" outlineLevel="0" collapsed="false">
      <c r="A123" s="108" t="s">
        <v>181</v>
      </c>
      <c r="B123" s="108"/>
      <c r="C123" s="109"/>
      <c r="D123" s="109"/>
      <c r="E123" s="110" t="s">
        <v>217</v>
      </c>
    </row>
    <row r="124" customFormat="false" ht="14.25" hidden="false" customHeight="true" outlineLevel="0" collapsed="false">
      <c r="A124" s="124" t="s">
        <v>223</v>
      </c>
      <c r="B124" s="124"/>
      <c r="C124" s="112"/>
      <c r="D124" s="112"/>
      <c r="E124" s="110" t="n">
        <f aca="false">227+22.7</f>
        <v>249.7</v>
      </c>
    </row>
    <row r="125" customFormat="false" ht="15" hidden="false" customHeight="true" outlineLevel="0" collapsed="false">
      <c r="A125" s="100" t="s">
        <v>224</v>
      </c>
      <c r="B125" s="100"/>
      <c r="C125" s="100"/>
      <c r="D125" s="100"/>
      <c r="E125" s="113" t="n">
        <f aca="false">SUM(E124:E124)</f>
        <v>249.7</v>
      </c>
    </row>
    <row r="126" customFormat="false" ht="15" hidden="false" customHeight="true" outlineLevel="0" collapsed="false">
      <c r="A126" s="102"/>
      <c r="B126" s="125"/>
      <c r="C126" s="125"/>
      <c r="D126" s="125"/>
      <c r="E126" s="114"/>
    </row>
    <row r="127" customFormat="false" ht="15" hidden="false" customHeight="true" outlineLevel="0" collapsed="false">
      <c r="A127" s="102" t="s">
        <v>225</v>
      </c>
      <c r="B127" s="102"/>
      <c r="C127" s="102"/>
      <c r="D127" s="102"/>
      <c r="E127" s="114" t="n">
        <f aca="false">[2]Planilha!D52</f>
        <v>1018.8</v>
      </c>
    </row>
    <row r="128" customFormat="false" ht="15" hidden="false" customHeight="true" outlineLevel="0" collapsed="false">
      <c r="A128" s="102" t="s">
        <v>226</v>
      </c>
      <c r="B128" s="102"/>
      <c r="C128" s="102"/>
      <c r="D128" s="102"/>
      <c r="E128" s="114" t="n">
        <f aca="false">E124</f>
        <v>249.7</v>
      </c>
    </row>
    <row r="130" s="75" customFormat="true" ht="39.75" hidden="false" customHeight="true" outlineLevel="0" collapsed="false">
      <c r="A130" s="92" t="s">
        <v>229</v>
      </c>
      <c r="B130" s="93" t="s">
        <v>107</v>
      </c>
      <c r="C130" s="93"/>
      <c r="D130" s="93"/>
      <c r="E130" s="93"/>
    </row>
    <row r="131" s="97" customFormat="true" ht="14.25" hidden="false" customHeight="true" outlineLevel="0" collapsed="false">
      <c r="A131" s="108" t="s">
        <v>181</v>
      </c>
      <c r="B131" s="117" t="s">
        <v>182</v>
      </c>
      <c r="C131" s="109" t="s">
        <v>198</v>
      </c>
      <c r="D131" s="109" t="s">
        <v>199</v>
      </c>
      <c r="E131" s="110" t="s">
        <v>192</v>
      </c>
    </row>
    <row r="132" customFormat="false" ht="14.25" hidden="false" customHeight="true" outlineLevel="0" collapsed="false">
      <c r="A132" s="118" t="s">
        <v>200</v>
      </c>
      <c r="B132" s="119" t="n">
        <v>6</v>
      </c>
      <c r="C132" s="112" t="n">
        <f aca="false">1.65*0.9</f>
        <v>1.485</v>
      </c>
      <c r="D132" s="112" t="n">
        <v>0.05</v>
      </c>
      <c r="E132" s="110" t="n">
        <f aca="false">B132*C132*D132</f>
        <v>0.4455</v>
      </c>
    </row>
    <row r="133" customFormat="false" ht="14.25" hidden="false" customHeight="true" outlineLevel="0" collapsed="false">
      <c r="A133" s="118" t="s">
        <v>201</v>
      </c>
      <c r="B133" s="119" t="n">
        <v>3</v>
      </c>
      <c r="C133" s="112" t="n">
        <f aca="false">2*1</f>
        <v>2</v>
      </c>
      <c r="D133" s="112" t="n">
        <v>0.05</v>
      </c>
      <c r="E133" s="110" t="n">
        <f aca="false">B133*C133*D133</f>
        <v>0.3</v>
      </c>
    </row>
    <row r="134" customFormat="false" ht="14.25" hidden="false" customHeight="true" outlineLevel="0" collapsed="false">
      <c r="A134" s="118" t="s">
        <v>202</v>
      </c>
      <c r="B134" s="119" t="n">
        <v>12</v>
      </c>
      <c r="C134" s="112" t="n">
        <f aca="false">0.9*0.9</f>
        <v>0.81</v>
      </c>
      <c r="D134" s="112" t="n">
        <v>0.05</v>
      </c>
      <c r="E134" s="110" t="n">
        <f aca="false">B134*C134*D134</f>
        <v>0.486</v>
      </c>
    </row>
    <row r="135" customFormat="false" ht="14.25" hidden="false" customHeight="true" outlineLevel="0" collapsed="false">
      <c r="A135" s="118" t="s">
        <v>203</v>
      </c>
      <c r="B135" s="119" t="n">
        <v>2</v>
      </c>
      <c r="C135" s="112" t="n">
        <v>2.59</v>
      </c>
      <c r="D135" s="112" t="n">
        <v>0.05</v>
      </c>
      <c r="E135" s="110" t="n">
        <f aca="false">B135*C135*D135</f>
        <v>0.259</v>
      </c>
    </row>
    <row r="136" customFormat="false" ht="15" hidden="false" customHeight="true" outlineLevel="0" collapsed="false">
      <c r="A136" s="100" t="s">
        <v>230</v>
      </c>
      <c r="B136" s="100"/>
      <c r="C136" s="100"/>
      <c r="D136" s="100"/>
      <c r="E136" s="113" t="n">
        <f aca="false">SUM(E132:E135)</f>
        <v>1.4905</v>
      </c>
    </row>
    <row r="137" customFormat="false" ht="15" hidden="false" customHeight="true" outlineLevel="0" collapsed="false">
      <c r="A137" s="126"/>
      <c r="B137" s="126"/>
      <c r="C137" s="126"/>
      <c r="D137" s="126"/>
      <c r="E137" s="114"/>
    </row>
    <row r="138" customFormat="false" ht="15" hidden="false" customHeight="true" outlineLevel="0" collapsed="false">
      <c r="A138" s="102" t="s">
        <v>231</v>
      </c>
      <c r="B138" s="102"/>
      <c r="C138" s="102"/>
      <c r="D138" s="102"/>
      <c r="E138" s="114" t="n">
        <f aca="false">[2]Planilha!D53</f>
        <v>2.36</v>
      </c>
    </row>
    <row r="139" customFormat="false" ht="15" hidden="false" customHeight="true" outlineLevel="0" collapsed="false">
      <c r="A139" s="102" t="s">
        <v>232</v>
      </c>
      <c r="B139" s="102"/>
      <c r="C139" s="102"/>
      <c r="D139" s="102"/>
      <c r="E139" s="114" t="n">
        <f aca="false">E136</f>
        <v>1.4905</v>
      </c>
    </row>
    <row r="141" s="75" customFormat="true" ht="39.75" hidden="false" customHeight="true" outlineLevel="0" collapsed="false">
      <c r="A141" s="92" t="s">
        <v>233</v>
      </c>
      <c r="B141" s="93" t="s">
        <v>109</v>
      </c>
      <c r="C141" s="93"/>
      <c r="D141" s="93"/>
      <c r="E141" s="93"/>
    </row>
    <row r="142" s="97" customFormat="true" ht="14.25" hidden="false" customHeight="true" outlineLevel="0" collapsed="false">
      <c r="A142" s="108" t="s">
        <v>181</v>
      </c>
      <c r="B142" s="108"/>
      <c r="C142" s="109"/>
      <c r="D142" s="109"/>
      <c r="E142" s="110" t="s">
        <v>217</v>
      </c>
    </row>
    <row r="143" customFormat="false" ht="14.25" hidden="false" customHeight="true" outlineLevel="0" collapsed="false">
      <c r="A143" s="124" t="s">
        <v>223</v>
      </c>
      <c r="B143" s="124"/>
      <c r="C143" s="112"/>
      <c r="D143" s="112"/>
      <c r="E143" s="110" t="n">
        <f aca="false">961+96.1</f>
        <v>1057.1</v>
      </c>
    </row>
    <row r="144" customFormat="false" ht="15" hidden="false" customHeight="true" outlineLevel="0" collapsed="false">
      <c r="A144" s="100" t="s">
        <v>224</v>
      </c>
      <c r="B144" s="100"/>
      <c r="C144" s="100"/>
      <c r="D144" s="100"/>
      <c r="E144" s="113" t="n">
        <f aca="false">SUM(E143:E143)</f>
        <v>1057.1</v>
      </c>
    </row>
    <row r="145" customFormat="false" ht="15" hidden="false" customHeight="true" outlineLevel="0" collapsed="false">
      <c r="A145" s="126"/>
      <c r="B145" s="126"/>
      <c r="C145" s="126"/>
      <c r="D145" s="126"/>
      <c r="E145" s="114"/>
    </row>
    <row r="146" customFormat="false" ht="15" hidden="false" customHeight="true" outlineLevel="0" collapsed="false">
      <c r="A146" s="102" t="s">
        <v>225</v>
      </c>
      <c r="B146" s="102"/>
      <c r="C146" s="102"/>
      <c r="D146" s="102"/>
      <c r="E146" s="114" t="n">
        <f aca="false">[2]Planilha!D54</f>
        <v>289.2</v>
      </c>
    </row>
    <row r="147" customFormat="false" ht="15" hidden="false" customHeight="true" outlineLevel="0" collapsed="false">
      <c r="A147" s="102" t="s">
        <v>226</v>
      </c>
      <c r="B147" s="102"/>
      <c r="C147" s="102"/>
      <c r="D147" s="102"/>
      <c r="E147" s="114" t="n">
        <f aca="false">E146</f>
        <v>289.2</v>
      </c>
    </row>
    <row r="148" customFormat="false" ht="15" hidden="false" customHeight="true" outlineLevel="0" collapsed="false">
      <c r="A148" s="103" t="s">
        <v>234</v>
      </c>
      <c r="B148" s="103"/>
      <c r="C148" s="103"/>
      <c r="D148" s="103"/>
      <c r="E148" s="127" t="n">
        <f aca="false">E146-E144</f>
        <v>-767.9</v>
      </c>
    </row>
    <row r="150" s="75" customFormat="true" ht="39.75" hidden="false" customHeight="true" outlineLevel="0" collapsed="false">
      <c r="A150" s="92" t="s">
        <v>235</v>
      </c>
      <c r="B150" s="93" t="s">
        <v>111</v>
      </c>
      <c r="C150" s="93"/>
      <c r="D150" s="93"/>
      <c r="E150" s="93"/>
    </row>
    <row r="151" s="97" customFormat="true" ht="14.25" hidden="false" customHeight="true" outlineLevel="0" collapsed="false">
      <c r="A151" s="108" t="s">
        <v>181</v>
      </c>
      <c r="B151" s="108"/>
      <c r="C151" s="109"/>
      <c r="D151" s="109"/>
      <c r="E151" s="110" t="s">
        <v>217</v>
      </c>
    </row>
    <row r="152" customFormat="false" ht="14.25" hidden="false" customHeight="true" outlineLevel="0" collapsed="false">
      <c r="A152" s="124" t="s">
        <v>223</v>
      </c>
      <c r="B152" s="124"/>
      <c r="C152" s="112"/>
      <c r="D152" s="112"/>
      <c r="E152" s="110" t="n">
        <f aca="false">237+23.7</f>
        <v>260.7</v>
      </c>
    </row>
    <row r="153" customFormat="false" ht="15" hidden="false" customHeight="true" outlineLevel="0" collapsed="false">
      <c r="A153" s="100" t="s">
        <v>224</v>
      </c>
      <c r="B153" s="100"/>
      <c r="C153" s="100"/>
      <c r="D153" s="100"/>
      <c r="E153" s="113" t="n">
        <f aca="false">SUM(E152:E152)</f>
        <v>260.7</v>
      </c>
    </row>
    <row r="154" customFormat="false" ht="15" hidden="false" customHeight="true" outlineLevel="0" collapsed="false">
      <c r="A154" s="126"/>
      <c r="B154" s="126"/>
      <c r="C154" s="126"/>
      <c r="D154" s="126"/>
      <c r="E154" s="114"/>
    </row>
    <row r="155" customFormat="false" ht="15" hidden="false" customHeight="true" outlineLevel="0" collapsed="false">
      <c r="A155" s="102" t="s">
        <v>225</v>
      </c>
      <c r="B155" s="102"/>
      <c r="C155" s="102"/>
      <c r="D155" s="102"/>
      <c r="E155" s="114" t="n">
        <f aca="false">[2]Planilha!D55</f>
        <v>303.6</v>
      </c>
    </row>
    <row r="156" customFormat="false" ht="15" hidden="false" customHeight="true" outlineLevel="0" collapsed="false">
      <c r="A156" s="102" t="s">
        <v>226</v>
      </c>
      <c r="B156" s="102"/>
      <c r="C156" s="102"/>
      <c r="D156" s="102"/>
      <c r="E156" s="114" t="n">
        <f aca="false">E153</f>
        <v>260.7</v>
      </c>
    </row>
    <row r="158" s="75" customFormat="true" ht="39.75" hidden="false" customHeight="true" outlineLevel="0" collapsed="false">
      <c r="A158" s="92" t="s">
        <v>236</v>
      </c>
      <c r="B158" s="93" t="s">
        <v>113</v>
      </c>
      <c r="C158" s="93"/>
      <c r="D158" s="93"/>
      <c r="E158" s="93"/>
    </row>
    <row r="159" s="97" customFormat="true" ht="14.25" hidden="false" customHeight="true" outlineLevel="0" collapsed="false">
      <c r="A159" s="108" t="s">
        <v>181</v>
      </c>
      <c r="B159" s="108"/>
      <c r="C159" s="109"/>
      <c r="D159" s="109"/>
      <c r="E159" s="110" t="s">
        <v>217</v>
      </c>
    </row>
    <row r="160" customFormat="false" ht="14.25" hidden="false" customHeight="true" outlineLevel="0" collapsed="false">
      <c r="A160" s="124" t="s">
        <v>223</v>
      </c>
      <c r="B160" s="124"/>
      <c r="C160" s="112"/>
      <c r="D160" s="112"/>
      <c r="E160" s="110" t="n">
        <f aca="false">287+28.7</f>
        <v>315.7</v>
      </c>
    </row>
    <row r="161" customFormat="false" ht="15" hidden="false" customHeight="true" outlineLevel="0" collapsed="false">
      <c r="A161" s="100" t="s">
        <v>224</v>
      </c>
      <c r="B161" s="100"/>
      <c r="C161" s="100"/>
      <c r="D161" s="100"/>
      <c r="E161" s="113" t="n">
        <f aca="false">SUM(E160:E160)</f>
        <v>315.7</v>
      </c>
    </row>
    <row r="162" customFormat="false" ht="15" hidden="false" customHeight="true" outlineLevel="0" collapsed="false">
      <c r="A162" s="126"/>
      <c r="B162" s="126"/>
      <c r="C162" s="126"/>
      <c r="D162" s="126"/>
      <c r="E162" s="114"/>
    </row>
    <row r="163" customFormat="false" ht="15" hidden="false" customHeight="true" outlineLevel="0" collapsed="false">
      <c r="A163" s="102" t="s">
        <v>225</v>
      </c>
      <c r="B163" s="102"/>
      <c r="C163" s="102"/>
      <c r="D163" s="102"/>
      <c r="E163" s="114" t="n">
        <f aca="false">[2]Planilha!D56</f>
        <v>3312.7</v>
      </c>
    </row>
    <row r="164" customFormat="false" ht="15" hidden="false" customHeight="true" outlineLevel="0" collapsed="false">
      <c r="A164" s="102" t="s">
        <v>226</v>
      </c>
      <c r="B164" s="102"/>
      <c r="C164" s="102"/>
      <c r="D164" s="102"/>
      <c r="E164" s="114" t="n">
        <f aca="false">E161</f>
        <v>315.7</v>
      </c>
    </row>
    <row r="166" s="75" customFormat="true" ht="39.75" hidden="false" customHeight="true" outlineLevel="0" collapsed="false">
      <c r="A166" s="92" t="s">
        <v>237</v>
      </c>
      <c r="B166" s="93" t="s">
        <v>115</v>
      </c>
      <c r="C166" s="93"/>
      <c r="D166" s="93"/>
      <c r="E166" s="93"/>
    </row>
    <row r="167" s="97" customFormat="true" ht="14.25" hidden="false" customHeight="true" outlineLevel="0" collapsed="false">
      <c r="A167" s="108" t="s">
        <v>181</v>
      </c>
      <c r="B167" s="108"/>
      <c r="C167" s="109"/>
      <c r="D167" s="109"/>
      <c r="E167" s="110" t="s">
        <v>217</v>
      </c>
    </row>
    <row r="168" customFormat="false" ht="14.25" hidden="false" customHeight="true" outlineLevel="0" collapsed="false">
      <c r="A168" s="124" t="s">
        <v>223</v>
      </c>
      <c r="B168" s="124"/>
      <c r="C168" s="112"/>
      <c r="D168" s="112"/>
      <c r="E168" s="110" t="n">
        <f aca="false">58+5.8</f>
        <v>63.8</v>
      </c>
    </row>
    <row r="169" customFormat="false" ht="15" hidden="false" customHeight="true" outlineLevel="0" collapsed="false">
      <c r="A169" s="100" t="s">
        <v>224</v>
      </c>
      <c r="B169" s="100"/>
      <c r="C169" s="100"/>
      <c r="D169" s="100"/>
      <c r="E169" s="113" t="n">
        <f aca="false">SUM(E168:E168)</f>
        <v>63.8</v>
      </c>
    </row>
    <row r="170" customFormat="false" ht="15" hidden="false" customHeight="true" outlineLevel="0" collapsed="false">
      <c r="A170" s="126"/>
      <c r="B170" s="126"/>
      <c r="C170" s="126"/>
      <c r="D170" s="126"/>
      <c r="E170" s="114"/>
    </row>
    <row r="171" customFormat="false" ht="15" hidden="false" customHeight="true" outlineLevel="0" collapsed="false">
      <c r="A171" s="102" t="s">
        <v>225</v>
      </c>
      <c r="B171" s="102"/>
      <c r="C171" s="102"/>
      <c r="D171" s="102"/>
      <c r="E171" s="114" t="n">
        <f aca="false">[2]Planilha!D57</f>
        <v>335.5</v>
      </c>
    </row>
    <row r="172" customFormat="false" ht="15" hidden="false" customHeight="true" outlineLevel="0" collapsed="false">
      <c r="A172" s="102" t="s">
        <v>226</v>
      </c>
      <c r="B172" s="102"/>
      <c r="C172" s="102"/>
      <c r="D172" s="102"/>
      <c r="E172" s="114" t="n">
        <f aca="false">E169</f>
        <v>63.8</v>
      </c>
    </row>
    <row r="174" s="75" customFormat="true" ht="39.75" hidden="false" customHeight="true" outlineLevel="0" collapsed="false">
      <c r="A174" s="92"/>
      <c r="B174" s="93" t="s">
        <v>238</v>
      </c>
      <c r="C174" s="93"/>
      <c r="D174" s="93"/>
      <c r="E174" s="93"/>
    </row>
    <row r="175" s="97" customFormat="true" ht="14.25" hidden="false" customHeight="true" outlineLevel="0" collapsed="false">
      <c r="A175" s="108" t="s">
        <v>181</v>
      </c>
      <c r="B175" s="108"/>
      <c r="C175" s="109"/>
      <c r="D175" s="109"/>
      <c r="E175" s="110" t="s">
        <v>192</v>
      </c>
    </row>
    <row r="176" customFormat="false" ht="14.25" hidden="false" customHeight="true" outlineLevel="0" collapsed="false">
      <c r="A176" s="118" t="s">
        <v>239</v>
      </c>
      <c r="B176" s="119"/>
      <c r="C176" s="112"/>
      <c r="D176" s="112"/>
      <c r="E176" s="110" t="n">
        <f aca="false">72.05/2</f>
        <v>36.025</v>
      </c>
    </row>
    <row r="177" customFormat="false" ht="15" hidden="false" customHeight="true" outlineLevel="0" collapsed="false">
      <c r="A177" s="100" t="s">
        <v>240</v>
      </c>
      <c r="B177" s="100"/>
      <c r="C177" s="100"/>
      <c r="D177" s="100"/>
      <c r="E177" s="113" t="n">
        <f aca="false">SUM(E176:E176)</f>
        <v>36.025</v>
      </c>
    </row>
    <row r="178" customFormat="false" ht="15" hidden="false" customHeight="true" outlineLevel="0" collapsed="false">
      <c r="A178" s="126"/>
      <c r="B178" s="126"/>
      <c r="C178" s="126"/>
      <c r="D178" s="126"/>
      <c r="E178" s="114"/>
    </row>
    <row r="179" customFormat="false" ht="15" hidden="false" customHeight="true" outlineLevel="0" collapsed="false">
      <c r="A179" s="102" t="s">
        <v>241</v>
      </c>
      <c r="B179" s="102"/>
      <c r="C179" s="102"/>
      <c r="D179" s="102"/>
      <c r="E179" s="114" t="n">
        <v>0</v>
      </c>
    </row>
    <row r="180" customFormat="false" ht="15" hidden="false" customHeight="true" outlineLevel="0" collapsed="false">
      <c r="A180" s="103" t="s">
        <v>242</v>
      </c>
      <c r="B180" s="103"/>
      <c r="C180" s="103"/>
      <c r="D180" s="103"/>
      <c r="E180" s="127" t="n">
        <f aca="false">E179-E177</f>
        <v>-36.025</v>
      </c>
    </row>
    <row r="182" s="75" customFormat="true" ht="39.75" hidden="false" customHeight="true" outlineLevel="0" collapsed="false">
      <c r="A182" s="92"/>
      <c r="B182" s="93" t="s">
        <v>243</v>
      </c>
      <c r="C182" s="93"/>
      <c r="D182" s="93"/>
      <c r="E182" s="93"/>
    </row>
    <row r="183" s="97" customFormat="true" ht="14.25" hidden="false" customHeight="true" outlineLevel="0" collapsed="false">
      <c r="A183" s="108" t="s">
        <v>181</v>
      </c>
      <c r="B183" s="108"/>
      <c r="C183" s="109"/>
      <c r="D183" s="109"/>
      <c r="E183" s="110" t="s">
        <v>217</v>
      </c>
    </row>
    <row r="184" s="97" customFormat="true" ht="14.25" hidden="false" customHeight="true" outlineLevel="0" collapsed="false">
      <c r="A184" s="124" t="s">
        <v>223</v>
      </c>
      <c r="B184" s="124"/>
      <c r="C184" s="112"/>
      <c r="D184" s="112"/>
      <c r="E184" s="110" t="n">
        <f aca="false">661+66.1</f>
        <v>727.1</v>
      </c>
    </row>
    <row r="185" customFormat="false" ht="14.25" hidden="false" customHeight="true" outlineLevel="0" collapsed="false">
      <c r="A185" s="100" t="s">
        <v>224</v>
      </c>
      <c r="B185" s="100"/>
      <c r="C185" s="100"/>
      <c r="D185" s="100"/>
      <c r="E185" s="113" t="n">
        <f aca="false">SUM(E184:E184)</f>
        <v>727.1</v>
      </c>
    </row>
    <row r="186" customFormat="false" ht="15" hidden="false" customHeight="true" outlineLevel="0" collapsed="false">
      <c r="A186" s="126"/>
      <c r="B186" s="126"/>
      <c r="C186" s="126"/>
      <c r="D186" s="126"/>
      <c r="E186" s="114"/>
    </row>
    <row r="187" customFormat="false" ht="15" hidden="false" customHeight="true" outlineLevel="0" collapsed="false">
      <c r="A187" s="102" t="s">
        <v>225</v>
      </c>
      <c r="B187" s="102"/>
      <c r="C187" s="102"/>
      <c r="D187" s="102"/>
      <c r="E187" s="114" t="n">
        <f aca="false">[3]Planilha!E46</f>
        <v>0</v>
      </c>
    </row>
    <row r="188" customFormat="false" ht="15" hidden="false" customHeight="true" outlineLevel="0" collapsed="false">
      <c r="A188" s="103" t="s">
        <v>234</v>
      </c>
      <c r="B188" s="103"/>
      <c r="C188" s="103"/>
      <c r="D188" s="103"/>
      <c r="E188" s="127" t="n">
        <f aca="false">E187-E185</f>
        <v>-727.1</v>
      </c>
    </row>
    <row r="190" s="75" customFormat="true" ht="39.75" hidden="false" customHeight="true" outlineLevel="0" collapsed="false">
      <c r="A190" s="92"/>
      <c r="B190" s="93" t="s">
        <v>244</v>
      </c>
      <c r="C190" s="93"/>
      <c r="D190" s="93"/>
      <c r="E190" s="93"/>
    </row>
    <row r="191" s="97" customFormat="true" ht="14.25" hidden="false" customHeight="true" outlineLevel="0" collapsed="false">
      <c r="A191" s="108" t="s">
        <v>181</v>
      </c>
      <c r="B191" s="108"/>
      <c r="C191" s="109"/>
      <c r="D191" s="109"/>
      <c r="E191" s="110" t="s">
        <v>217</v>
      </c>
    </row>
    <row r="192" customFormat="false" ht="14.25" hidden="false" customHeight="true" outlineLevel="0" collapsed="false">
      <c r="A192" s="124" t="s">
        <v>245</v>
      </c>
      <c r="B192" s="124"/>
      <c r="C192" s="112"/>
      <c r="D192" s="112"/>
      <c r="E192" s="110" t="n">
        <f aca="false">80+8</f>
        <v>88</v>
      </c>
    </row>
    <row r="193" customFormat="false" ht="14.25" hidden="false" customHeight="true" outlineLevel="0" collapsed="false">
      <c r="A193" s="100" t="s">
        <v>219</v>
      </c>
      <c r="B193" s="100"/>
      <c r="C193" s="100"/>
      <c r="D193" s="100"/>
      <c r="E193" s="113" t="n">
        <f aca="false">SUM(E191:E192)</f>
        <v>88</v>
      </c>
    </row>
    <row r="194" customFormat="false" ht="15" hidden="false" customHeight="true" outlineLevel="0" collapsed="false">
      <c r="A194" s="126"/>
      <c r="B194" s="126"/>
      <c r="C194" s="126"/>
      <c r="D194" s="126"/>
      <c r="E194" s="114"/>
    </row>
    <row r="195" customFormat="false" ht="15" hidden="false" customHeight="true" outlineLevel="0" collapsed="false">
      <c r="A195" s="102" t="s">
        <v>220</v>
      </c>
      <c r="B195" s="102"/>
      <c r="C195" s="102"/>
      <c r="D195" s="102"/>
      <c r="E195" s="114" t="n">
        <v>0</v>
      </c>
    </row>
    <row r="196" customFormat="false" ht="15" hidden="false" customHeight="true" outlineLevel="0" collapsed="false">
      <c r="A196" s="103" t="s">
        <v>246</v>
      </c>
      <c r="B196" s="103"/>
      <c r="C196" s="103"/>
      <c r="D196" s="103"/>
      <c r="E196" s="127" t="n">
        <f aca="false">E195-E193</f>
        <v>-88</v>
      </c>
    </row>
    <row r="198" s="75" customFormat="true" ht="39.75" hidden="false" customHeight="true" outlineLevel="0" collapsed="false">
      <c r="A198" s="92"/>
      <c r="B198" s="93" t="s">
        <v>247</v>
      </c>
      <c r="C198" s="93"/>
      <c r="D198" s="93"/>
      <c r="E198" s="93"/>
    </row>
    <row r="199" s="97" customFormat="true" ht="14.25" hidden="false" customHeight="true" outlineLevel="0" collapsed="false">
      <c r="A199" s="108" t="s">
        <v>181</v>
      </c>
      <c r="B199" s="108"/>
      <c r="C199" s="109"/>
      <c r="D199" s="109"/>
      <c r="E199" s="110" t="s">
        <v>217</v>
      </c>
    </row>
    <row r="200" customFormat="false" ht="14.25" hidden="false" customHeight="true" outlineLevel="0" collapsed="false">
      <c r="A200" s="124" t="s">
        <v>245</v>
      </c>
      <c r="B200" s="124"/>
      <c r="C200" s="112"/>
      <c r="D200" s="112"/>
      <c r="E200" s="110" t="n">
        <f aca="false">272+27.2</f>
        <v>299.2</v>
      </c>
    </row>
    <row r="201" customFormat="false" ht="14.25" hidden="false" customHeight="true" outlineLevel="0" collapsed="false">
      <c r="A201" s="100" t="s">
        <v>219</v>
      </c>
      <c r="B201" s="100"/>
      <c r="C201" s="100"/>
      <c r="D201" s="100"/>
      <c r="E201" s="113" t="n">
        <f aca="false">SUM(E199:E200)</f>
        <v>299.2</v>
      </c>
    </row>
    <row r="202" customFormat="false" ht="15" hidden="false" customHeight="true" outlineLevel="0" collapsed="false">
      <c r="A202" s="126"/>
      <c r="B202" s="126"/>
      <c r="C202" s="126"/>
      <c r="D202" s="126"/>
      <c r="E202" s="114"/>
    </row>
    <row r="203" customFormat="false" ht="15" hidden="false" customHeight="true" outlineLevel="0" collapsed="false">
      <c r="A203" s="102" t="s">
        <v>220</v>
      </c>
      <c r="B203" s="102"/>
      <c r="C203" s="102"/>
      <c r="D203" s="102"/>
      <c r="E203" s="114" t="n">
        <v>0</v>
      </c>
    </row>
    <row r="204" customFormat="false" ht="15" hidden="false" customHeight="true" outlineLevel="0" collapsed="false">
      <c r="A204" s="103" t="s">
        <v>246</v>
      </c>
      <c r="B204" s="103"/>
      <c r="C204" s="103"/>
      <c r="D204" s="103"/>
      <c r="E204" s="127" t="n">
        <f aca="false">E203-E201</f>
        <v>-299.2</v>
      </c>
    </row>
    <row r="206" s="75" customFormat="true" ht="39.75" hidden="false" customHeight="true" outlineLevel="0" collapsed="false">
      <c r="A206" s="92"/>
      <c r="B206" s="93" t="s">
        <v>248</v>
      </c>
      <c r="C206" s="93"/>
      <c r="D206" s="93"/>
      <c r="E206" s="93"/>
    </row>
    <row r="207" s="97" customFormat="true" ht="14.25" hidden="false" customHeight="true" outlineLevel="0" collapsed="false">
      <c r="A207" s="108" t="s">
        <v>181</v>
      </c>
      <c r="B207" s="108"/>
      <c r="C207" s="109"/>
      <c r="D207" s="109"/>
      <c r="E207" s="110" t="s">
        <v>217</v>
      </c>
    </row>
    <row r="208" customFormat="false" ht="14.25" hidden="false" customHeight="true" outlineLevel="0" collapsed="false">
      <c r="A208" s="124" t="s">
        <v>245</v>
      </c>
      <c r="B208" s="124"/>
      <c r="C208" s="112"/>
      <c r="D208" s="112"/>
      <c r="E208" s="110" t="n">
        <f aca="false">530+53</f>
        <v>583</v>
      </c>
    </row>
    <row r="209" customFormat="false" ht="14.25" hidden="false" customHeight="true" outlineLevel="0" collapsed="false">
      <c r="A209" s="100" t="s">
        <v>219</v>
      </c>
      <c r="B209" s="100"/>
      <c r="C209" s="100"/>
      <c r="D209" s="100"/>
      <c r="E209" s="113" t="n">
        <f aca="false">SUM(E207:E208)</f>
        <v>583</v>
      </c>
    </row>
    <row r="210" customFormat="false" ht="15" hidden="false" customHeight="true" outlineLevel="0" collapsed="false">
      <c r="A210" s="126"/>
      <c r="B210" s="126"/>
      <c r="C210" s="126"/>
      <c r="D210" s="126"/>
      <c r="E210" s="114"/>
    </row>
    <row r="211" customFormat="false" ht="15" hidden="false" customHeight="true" outlineLevel="0" collapsed="false">
      <c r="A211" s="102" t="s">
        <v>220</v>
      </c>
      <c r="B211" s="102"/>
      <c r="C211" s="102"/>
      <c r="D211" s="102"/>
      <c r="E211" s="114" t="n">
        <v>0</v>
      </c>
    </row>
    <row r="212" customFormat="false" ht="15" hidden="false" customHeight="true" outlineLevel="0" collapsed="false">
      <c r="A212" s="103" t="s">
        <v>246</v>
      </c>
      <c r="B212" s="103"/>
      <c r="C212" s="103"/>
      <c r="D212" s="103"/>
      <c r="E212" s="127" t="n">
        <f aca="false">E211-E209</f>
        <v>-583</v>
      </c>
    </row>
    <row r="214" s="75" customFormat="true" ht="39.75" hidden="false" customHeight="true" outlineLevel="0" collapsed="false">
      <c r="A214" s="92"/>
      <c r="B214" s="93" t="s">
        <v>249</v>
      </c>
      <c r="C214" s="93"/>
      <c r="D214" s="93"/>
      <c r="E214" s="93"/>
    </row>
    <row r="215" s="97" customFormat="true" ht="14.25" hidden="false" customHeight="true" outlineLevel="0" collapsed="false">
      <c r="A215" s="108" t="s">
        <v>181</v>
      </c>
      <c r="B215" s="108"/>
      <c r="C215" s="109"/>
      <c r="D215" s="109"/>
      <c r="E215" s="110" t="s">
        <v>217</v>
      </c>
    </row>
    <row r="216" customFormat="false" ht="14.25" hidden="false" customHeight="true" outlineLevel="0" collapsed="false">
      <c r="A216" s="124" t="s">
        <v>245</v>
      </c>
      <c r="B216" s="124"/>
      <c r="C216" s="112"/>
      <c r="D216" s="112"/>
      <c r="E216" s="110" t="n">
        <f aca="false">225+22.5</f>
        <v>247.5</v>
      </c>
    </row>
    <row r="217" customFormat="false" ht="14.25" hidden="false" customHeight="true" outlineLevel="0" collapsed="false">
      <c r="A217" s="100" t="s">
        <v>219</v>
      </c>
      <c r="B217" s="100"/>
      <c r="C217" s="100"/>
      <c r="D217" s="100"/>
      <c r="E217" s="113" t="n">
        <f aca="false">SUM(E215:E216)</f>
        <v>247.5</v>
      </c>
    </row>
    <row r="218" customFormat="false" ht="15" hidden="false" customHeight="true" outlineLevel="0" collapsed="false">
      <c r="A218" s="126"/>
      <c r="B218" s="126"/>
      <c r="C218" s="126"/>
      <c r="D218" s="126"/>
      <c r="E218" s="114"/>
    </row>
    <row r="219" customFormat="false" ht="15" hidden="false" customHeight="true" outlineLevel="0" collapsed="false">
      <c r="A219" s="102" t="s">
        <v>220</v>
      </c>
      <c r="B219" s="102"/>
      <c r="C219" s="102"/>
      <c r="D219" s="102"/>
      <c r="E219" s="114" t="n">
        <v>0</v>
      </c>
    </row>
    <row r="220" customFormat="false" ht="15" hidden="false" customHeight="true" outlineLevel="0" collapsed="false">
      <c r="A220" s="103" t="s">
        <v>246</v>
      </c>
      <c r="B220" s="103"/>
      <c r="C220" s="103"/>
      <c r="D220" s="103"/>
      <c r="E220" s="127" t="n">
        <f aca="false">E219-E217</f>
        <v>-247.5</v>
      </c>
    </row>
    <row r="222" s="75" customFormat="true" ht="39.75" hidden="false" customHeight="true" outlineLevel="0" collapsed="false">
      <c r="A222" s="92"/>
      <c r="B222" s="93" t="s">
        <v>250</v>
      </c>
      <c r="C222" s="93"/>
      <c r="D222" s="93"/>
      <c r="E222" s="93"/>
    </row>
    <row r="223" s="97" customFormat="true" ht="14.25" hidden="false" customHeight="true" outlineLevel="0" collapsed="false">
      <c r="A223" s="108" t="s">
        <v>181</v>
      </c>
      <c r="B223" s="108"/>
      <c r="C223" s="109"/>
      <c r="D223" s="109"/>
      <c r="E223" s="110" t="s">
        <v>217</v>
      </c>
    </row>
    <row r="224" customFormat="false" ht="14.25" hidden="false" customHeight="true" outlineLevel="0" collapsed="false">
      <c r="A224" s="124" t="s">
        <v>245</v>
      </c>
      <c r="B224" s="124"/>
      <c r="C224" s="112"/>
      <c r="D224" s="112"/>
      <c r="E224" s="110" t="n">
        <f aca="false">206+20.6</f>
        <v>226.6</v>
      </c>
    </row>
    <row r="225" customFormat="false" ht="14.25" hidden="false" customHeight="true" outlineLevel="0" collapsed="false">
      <c r="A225" s="100" t="s">
        <v>219</v>
      </c>
      <c r="B225" s="100"/>
      <c r="C225" s="100"/>
      <c r="D225" s="100"/>
      <c r="E225" s="113" t="n">
        <f aca="false">SUM(E223:E224)</f>
        <v>226.6</v>
      </c>
    </row>
    <row r="226" customFormat="false" ht="15" hidden="false" customHeight="true" outlineLevel="0" collapsed="false">
      <c r="A226" s="126"/>
      <c r="B226" s="126"/>
      <c r="C226" s="126"/>
      <c r="D226" s="126"/>
      <c r="E226" s="114"/>
    </row>
    <row r="227" customFormat="false" ht="15" hidden="false" customHeight="true" outlineLevel="0" collapsed="false">
      <c r="A227" s="102" t="s">
        <v>220</v>
      </c>
      <c r="B227" s="102"/>
      <c r="C227" s="102"/>
      <c r="D227" s="102"/>
      <c r="E227" s="114" t="n">
        <v>0</v>
      </c>
    </row>
    <row r="228" customFormat="false" ht="15" hidden="false" customHeight="true" outlineLevel="0" collapsed="false">
      <c r="A228" s="103" t="s">
        <v>246</v>
      </c>
      <c r="B228" s="103"/>
      <c r="C228" s="103"/>
      <c r="D228" s="103"/>
      <c r="E228" s="127" t="n">
        <f aca="false">E227-E225</f>
        <v>-226.6</v>
      </c>
    </row>
  </sheetData>
  <mergeCells count="174">
    <mergeCell ref="A11:E11"/>
    <mergeCell ref="B13:E13"/>
    <mergeCell ref="B14:E14"/>
    <mergeCell ref="A15:D15"/>
    <mergeCell ref="A16:D16"/>
    <mergeCell ref="A17:D17"/>
    <mergeCell ref="A18:D18"/>
    <mergeCell ref="A19:D19"/>
    <mergeCell ref="A20:D20"/>
    <mergeCell ref="A21:D21"/>
    <mergeCell ref="A22:D22"/>
    <mergeCell ref="B24:E24"/>
    <mergeCell ref="B25:E25"/>
    <mergeCell ref="B26:E26"/>
    <mergeCell ref="A27:D27"/>
    <mergeCell ref="A28:D28"/>
    <mergeCell ref="A29:D29"/>
    <mergeCell ref="A30:D30"/>
    <mergeCell ref="A31:D31"/>
    <mergeCell ref="A32:D32"/>
    <mergeCell ref="B34:E34"/>
    <mergeCell ref="A35:D35"/>
    <mergeCell ref="A36:D36"/>
    <mergeCell ref="A37:D37"/>
    <mergeCell ref="A38:D38"/>
    <mergeCell ref="A39:D39"/>
    <mergeCell ref="A40:D40"/>
    <mergeCell ref="A41:D41"/>
    <mergeCell ref="A42:D42"/>
    <mergeCell ref="A43:D43"/>
    <mergeCell ref="B46:E46"/>
    <mergeCell ref="B47:E47"/>
    <mergeCell ref="B48:E48"/>
    <mergeCell ref="A49:D49"/>
    <mergeCell ref="A50:D50"/>
    <mergeCell ref="A51:D51"/>
    <mergeCell ref="A52:D52"/>
    <mergeCell ref="A53:D53"/>
    <mergeCell ref="A54:D54"/>
    <mergeCell ref="A55:D55"/>
    <mergeCell ref="B57:E57"/>
    <mergeCell ref="A58:C58"/>
    <mergeCell ref="A59:C59"/>
    <mergeCell ref="A60:C60"/>
    <mergeCell ref="A61:D61"/>
    <mergeCell ref="A63:D63"/>
    <mergeCell ref="A64:D64"/>
    <mergeCell ref="A65:D65"/>
    <mergeCell ref="B67:E67"/>
    <mergeCell ref="B68:E68"/>
    <mergeCell ref="A69:B69"/>
    <mergeCell ref="A70:C70"/>
    <mergeCell ref="A71:D71"/>
    <mergeCell ref="A72:D72"/>
    <mergeCell ref="A73:D73"/>
    <mergeCell ref="A74:D74"/>
    <mergeCell ref="B76:E76"/>
    <mergeCell ref="A85:D85"/>
    <mergeCell ref="A86:D86"/>
    <mergeCell ref="A87:D87"/>
    <mergeCell ref="A88:D88"/>
    <mergeCell ref="B90:E90"/>
    <mergeCell ref="A91:D91"/>
    <mergeCell ref="A93:D93"/>
    <mergeCell ref="A94:D94"/>
    <mergeCell ref="A95:D95"/>
    <mergeCell ref="A96:D96"/>
    <mergeCell ref="B98:E98"/>
    <mergeCell ref="A99:B99"/>
    <mergeCell ref="A100:B100"/>
    <mergeCell ref="A101:D101"/>
    <mergeCell ref="A102:D102"/>
    <mergeCell ref="A103:D103"/>
    <mergeCell ref="A104:D104"/>
    <mergeCell ref="B106:E106"/>
    <mergeCell ref="A107:B107"/>
    <mergeCell ref="A108:B108"/>
    <mergeCell ref="A109:D109"/>
    <mergeCell ref="A111:D111"/>
    <mergeCell ref="A112:D112"/>
    <mergeCell ref="B114:E114"/>
    <mergeCell ref="A115:B115"/>
    <mergeCell ref="A116:B116"/>
    <mergeCell ref="A117:D117"/>
    <mergeCell ref="A119:D119"/>
    <mergeCell ref="A120:D120"/>
    <mergeCell ref="B122:E122"/>
    <mergeCell ref="A123:B123"/>
    <mergeCell ref="A124:B124"/>
    <mergeCell ref="A125:D125"/>
    <mergeCell ref="A127:D127"/>
    <mergeCell ref="A128:D128"/>
    <mergeCell ref="B130:E130"/>
    <mergeCell ref="A136:D136"/>
    <mergeCell ref="A137:D137"/>
    <mergeCell ref="A138:D138"/>
    <mergeCell ref="A139:D139"/>
    <mergeCell ref="B141:E141"/>
    <mergeCell ref="A142:B142"/>
    <mergeCell ref="A143:B143"/>
    <mergeCell ref="A144:D144"/>
    <mergeCell ref="A145:D145"/>
    <mergeCell ref="A146:D146"/>
    <mergeCell ref="A147:D147"/>
    <mergeCell ref="A148:D148"/>
    <mergeCell ref="B150:E150"/>
    <mergeCell ref="A151:B151"/>
    <mergeCell ref="A152:B152"/>
    <mergeCell ref="A153:D153"/>
    <mergeCell ref="A154:D154"/>
    <mergeCell ref="A155:D155"/>
    <mergeCell ref="A156:D156"/>
    <mergeCell ref="B158:E158"/>
    <mergeCell ref="A159:B159"/>
    <mergeCell ref="A160:B160"/>
    <mergeCell ref="A161:D161"/>
    <mergeCell ref="A162:D162"/>
    <mergeCell ref="A163:D163"/>
    <mergeCell ref="A164:D164"/>
    <mergeCell ref="B166:E166"/>
    <mergeCell ref="A167:B167"/>
    <mergeCell ref="A168:B168"/>
    <mergeCell ref="A169:D169"/>
    <mergeCell ref="A170:D170"/>
    <mergeCell ref="A171:D171"/>
    <mergeCell ref="A172:D172"/>
    <mergeCell ref="B174:E174"/>
    <mergeCell ref="A175:B175"/>
    <mergeCell ref="A177:D177"/>
    <mergeCell ref="A178:D178"/>
    <mergeCell ref="A179:D179"/>
    <mergeCell ref="A180:D180"/>
    <mergeCell ref="B182:E182"/>
    <mergeCell ref="A183:B183"/>
    <mergeCell ref="A184:B184"/>
    <mergeCell ref="A185:D185"/>
    <mergeCell ref="A186:D186"/>
    <mergeCell ref="A187:D187"/>
    <mergeCell ref="A188:D188"/>
    <mergeCell ref="B190:E190"/>
    <mergeCell ref="A191:B191"/>
    <mergeCell ref="A192:B192"/>
    <mergeCell ref="A193:D193"/>
    <mergeCell ref="A194:D194"/>
    <mergeCell ref="A195:D195"/>
    <mergeCell ref="A196:D196"/>
    <mergeCell ref="B198:E198"/>
    <mergeCell ref="A199:B199"/>
    <mergeCell ref="A200:B200"/>
    <mergeCell ref="A201:D201"/>
    <mergeCell ref="A202:D202"/>
    <mergeCell ref="A203:D203"/>
    <mergeCell ref="A204:D204"/>
    <mergeCell ref="B206:E206"/>
    <mergeCell ref="A207:B207"/>
    <mergeCell ref="A208:B208"/>
    <mergeCell ref="A209:D209"/>
    <mergeCell ref="A210:D210"/>
    <mergeCell ref="A211:D211"/>
    <mergeCell ref="A212:D212"/>
    <mergeCell ref="B214:E214"/>
    <mergeCell ref="A215:B215"/>
    <mergeCell ref="A216:B216"/>
    <mergeCell ref="A217:D217"/>
    <mergeCell ref="A218:D218"/>
    <mergeCell ref="A219:D219"/>
    <mergeCell ref="A220:D220"/>
    <mergeCell ref="B222:E222"/>
    <mergeCell ref="A223:B223"/>
    <mergeCell ref="A224:B224"/>
    <mergeCell ref="A225:D225"/>
    <mergeCell ref="A226:D226"/>
    <mergeCell ref="A227:D227"/>
    <mergeCell ref="A228:D228"/>
  </mergeCells>
  <printOptions headings="false" gridLines="false" gridLinesSet="true" horizontalCentered="false" verticalCentered="false"/>
  <pageMargins left="0.511805555555556" right="0.511805555555556" top="0.7875" bottom="0.7875" header="0.511811023622047" footer="0.315277777777778"/>
  <pageSetup paperSize="9" scale="87" fitToWidth="1" fitToHeight="1" pageOrder="downThenOver" orientation="portrait" blackAndWhite="false" draft="false" cellComments="none" horizontalDpi="300" verticalDpi="300" copies="1"/>
  <headerFooter differentFirst="false" differentOddEven="false">
    <oddHeader/>
    <oddFooter>&amp;R&amp;P</oddFooter>
  </headerFooter>
  <rowBreaks count="1" manualBreakCount="1">
    <brk id="12"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LibreOffice/24.8.0.3$Windows_X86_64 LibreOffice_project/0bdf1299c94fe897b119f97f3c613e9dca6be583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2024-07-01T12:18:36Z</dcterms:created>
  <dc:creator>FLY-PC</dc:creator>
  <dc:description/>
  <dc:language>pt-BR</dc:language>
  <cp:lastModifiedBy>FLY-PC</cp:lastModifiedBy>
  <dcterms:modified xsi:type="dcterms:W3CDTF">2024-07-01T12:22:36Z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