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18\"/>
    </mc:Choice>
  </mc:AlternateContent>
  <xr:revisionPtr revIDLastSave="0" documentId="13_ncr:1_{31556CF7-8C14-462E-A182-C83010B59E90}" xr6:coauthVersionLast="47" xr6:coauthVersionMax="47" xr10:uidLastSave="{00000000-0000-0000-0000-000000000000}"/>
  <bookViews>
    <workbookView xWindow="-120" yWindow="-120" windowWidth="20730" windowHeight="11040" activeTab="1" xr2:uid="{09CB3EF6-4D0F-4C31-A21B-A70EC7293F6F}"/>
  </bookViews>
  <sheets>
    <sheet name="Planilha" sheetId="1" r:id="rId1"/>
    <sheet name="RESUMO MEM." sheetId="19" r:id="rId2"/>
    <sheet name="5.0" sheetId="29" r:id="rId3"/>
    <sheet name="6.0" sheetId="23" r:id="rId4"/>
    <sheet name="11.0" sheetId="34" r:id="rId5"/>
    <sheet name="12.0" sheetId="24" r:id="rId6"/>
    <sheet name="24.0" sheetId="35" r:id="rId7"/>
  </sheets>
  <externalReferences>
    <externalReference r:id="rId8"/>
  </externalReferences>
  <definedNames>
    <definedName name="_xlnm.Print_Area" localSheetId="4">'11.0'!$A$1:$E$66</definedName>
    <definedName name="_xlnm.Print_Area" localSheetId="5">'12.0'!$A$1:$E$113</definedName>
    <definedName name="_xlnm.Print_Area" localSheetId="6">'24.0'!$A$1:$F$41</definedName>
    <definedName name="_xlnm.Print_Area" localSheetId="2">'5.0'!$A$1:$E$138</definedName>
    <definedName name="_xlnm.Print_Area" localSheetId="3">'6.0'!$A$1:$F$298</definedName>
    <definedName name="_xlnm.Print_Area" localSheetId="0">Planilha!$A$1:$M$436</definedName>
    <definedName name="_xlnm.Print_Area" localSheetId="1">'RESUMO MEM.'!$A$1:$E$296</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1" i="19" l="1"/>
  <c r="E290" i="19"/>
  <c r="E293" i="19" s="1"/>
  <c r="F36" i="35"/>
  <c r="F35" i="35"/>
  <c r="F34" i="35"/>
  <c r="F33" i="35"/>
  <c r="F39" i="35"/>
  <c r="E285" i="19"/>
  <c r="E278" i="19"/>
  <c r="F25" i="35"/>
  <c r="F26" i="35" s="1"/>
  <c r="F29" i="35" s="1"/>
  <c r="F17" i="35"/>
  <c r="E284" i="19" l="1"/>
  <c r="E287" i="19" s="1"/>
  <c r="C293" i="23" l="1"/>
  <c r="F292" i="23"/>
  <c r="C292" i="23"/>
  <c r="E109" i="24"/>
  <c r="E107" i="24"/>
  <c r="E106" i="24"/>
  <c r="D105" i="24"/>
  <c r="E105" i="24" s="1"/>
  <c r="E104" i="24"/>
  <c r="D104" i="24"/>
  <c r="E103" i="24"/>
  <c r="E102" i="24"/>
  <c r="E159" i="19"/>
  <c r="E158" i="19"/>
  <c r="E161" i="19" s="1"/>
  <c r="E28" i="34"/>
  <c r="E29" i="34"/>
  <c r="E61" i="34"/>
  <c r="E56" i="34"/>
  <c r="E57" i="34"/>
  <c r="E58" i="34"/>
  <c r="E59" i="34"/>
  <c r="E55" i="34"/>
  <c r="F18" i="35" l="1"/>
  <c r="E60" i="34"/>
  <c r="E62" i="34" s="1"/>
  <c r="E257" i="19"/>
  <c r="E17" i="34"/>
  <c r="E16" i="34"/>
  <c r="E154" i="19"/>
  <c r="D44" i="34"/>
  <c r="E44" i="34" s="1"/>
  <c r="D43" i="34"/>
  <c r="E43" i="34" s="1"/>
  <c r="D42" i="34"/>
  <c r="E42" i="34" s="1"/>
  <c r="D41" i="34"/>
  <c r="E41" i="34" s="1"/>
  <c r="E173" i="19"/>
  <c r="E167" i="19"/>
  <c r="D44" i="24"/>
  <c r="E43" i="24"/>
  <c r="E19" i="24"/>
  <c r="E18" i="24"/>
  <c r="E17" i="24"/>
  <c r="F22" i="35" l="1"/>
  <c r="E277" i="19"/>
  <c r="E65" i="34"/>
  <c r="E18" i="34"/>
  <c r="E21" i="34" l="1"/>
  <c r="E146" i="19"/>
  <c r="E149" i="19" s="1"/>
  <c r="E26" i="19" l="1"/>
  <c r="E30" i="19" l="1"/>
  <c r="E38" i="19" l="1"/>
  <c r="E36" i="19"/>
  <c r="E24" i="19"/>
  <c r="E27" i="19" s="1"/>
  <c r="E32" i="19" l="1"/>
  <c r="E33" i="19" s="1"/>
  <c r="E39" i="19"/>
  <c r="E179" i="19"/>
  <c r="E181" i="19" s="1"/>
  <c r="F289" i="23"/>
  <c r="C289" i="23"/>
  <c r="F285" i="23"/>
  <c r="F286" i="23"/>
  <c r="F287" i="23"/>
  <c r="E206" i="19" l="1"/>
  <c r="E209" i="19" s="1"/>
  <c r="E233" i="19" l="1"/>
  <c r="E237" i="19" s="1"/>
  <c r="E199" i="19"/>
  <c r="E202" i="19" s="1"/>
  <c r="E212" i="19"/>
  <c r="E216" i="19" s="1"/>
  <c r="E219" i="19"/>
  <c r="E222" i="19" s="1"/>
  <c r="E225" i="19"/>
  <c r="E229" i="19" s="1"/>
  <c r="F291" i="23" l="1"/>
  <c r="E28" i="24" l="1"/>
  <c r="E27" i="24"/>
  <c r="E26" i="24"/>
  <c r="E25" i="24"/>
  <c r="E23" i="24"/>
  <c r="E22" i="24"/>
  <c r="E21" i="24"/>
  <c r="E29" i="24" l="1"/>
  <c r="E32" i="24" s="1"/>
  <c r="E165" i="19" l="1"/>
  <c r="E168" i="19" s="1"/>
  <c r="E126" i="19" l="1"/>
  <c r="D27" i="34" l="1"/>
  <c r="D32" i="34"/>
  <c r="E32" i="34" s="1"/>
  <c r="D31" i="34"/>
  <c r="E31" i="34" s="1"/>
  <c r="D30" i="34"/>
  <c r="E30" i="34" s="1"/>
  <c r="D108" i="24"/>
  <c r="D101" i="24"/>
  <c r="E101" i="24" s="1"/>
  <c r="D100" i="24"/>
  <c r="E100" i="24" s="1"/>
  <c r="E99" i="24"/>
  <c r="E98" i="24"/>
  <c r="E96" i="24"/>
  <c r="D95" i="24"/>
  <c r="E95" i="24" s="1"/>
  <c r="D94" i="24"/>
  <c r="D91" i="24"/>
  <c r="E91" i="24" s="1"/>
  <c r="D90" i="24"/>
  <c r="E90" i="24" s="1"/>
  <c r="E89" i="24"/>
  <c r="E88" i="24"/>
  <c r="E87" i="24"/>
  <c r="E86" i="24"/>
  <c r="D85" i="24"/>
  <c r="E85" i="24" s="1"/>
  <c r="E84" i="24"/>
  <c r="E83" i="24"/>
  <c r="E82" i="24"/>
  <c r="D80" i="24"/>
  <c r="E80" i="24" s="1"/>
  <c r="D81" i="24"/>
  <c r="E78" i="24"/>
  <c r="E79" i="24"/>
  <c r="E77" i="24"/>
  <c r="D75" i="24"/>
  <c r="E75" i="24" s="1"/>
  <c r="E37" i="24"/>
  <c r="E42" i="24"/>
  <c r="E50" i="24"/>
  <c r="E49" i="24"/>
  <c r="E48" i="24"/>
  <c r="E47" i="24"/>
  <c r="E46" i="24"/>
  <c r="E45" i="24"/>
  <c r="E248" i="19" l="1"/>
  <c r="E250" i="19" s="1"/>
  <c r="E243" i="19" l="1"/>
  <c r="E245" i="19" s="1"/>
  <c r="E108" i="24" l="1"/>
  <c r="E27" i="34" l="1"/>
  <c r="D26" i="34"/>
  <c r="E26" i="34" s="1"/>
  <c r="D25" i="34"/>
  <c r="E25" i="34" s="1"/>
  <c r="D47" i="34"/>
  <c r="E47" i="34" s="1"/>
  <c r="D46" i="34"/>
  <c r="E46" i="34" s="1"/>
  <c r="D45" i="34"/>
  <c r="E45" i="34" s="1"/>
  <c r="D40" i="34"/>
  <c r="E40" i="34" s="1"/>
  <c r="D39" i="34"/>
  <c r="E39" i="34" s="1"/>
  <c r="D38" i="34"/>
  <c r="E38" i="34" s="1"/>
  <c r="D37" i="34"/>
  <c r="E37" i="34" s="1"/>
  <c r="D36" i="34"/>
  <c r="E36" i="34" s="1"/>
  <c r="D35" i="34"/>
  <c r="E35" i="34" s="1"/>
  <c r="D34" i="34"/>
  <c r="E34" i="34" s="1"/>
  <c r="D33" i="34"/>
  <c r="E33" i="34" s="1"/>
  <c r="E48" i="34" l="1"/>
  <c r="E186" i="19"/>
  <c r="E192" i="19" l="1"/>
  <c r="E195" i="19" s="1"/>
  <c r="E51" i="34"/>
  <c r="E152" i="19"/>
  <c r="E155" i="19" s="1"/>
  <c r="E189" i="19"/>
  <c r="E81" i="24" l="1"/>
  <c r="E76" i="24"/>
  <c r="E74" i="24"/>
  <c r="E73" i="24"/>
  <c r="E72" i="24"/>
  <c r="F276" i="23"/>
  <c r="F272" i="23"/>
  <c r="F268" i="23"/>
  <c r="F267" i="23"/>
  <c r="F266" i="23"/>
  <c r="E265" i="23"/>
  <c r="F265" i="23" s="1"/>
  <c r="F264" i="23"/>
  <c r="F263" i="23"/>
  <c r="F262" i="23"/>
  <c r="E261" i="23"/>
  <c r="F261" i="23" s="1"/>
  <c r="F260" i="23"/>
  <c r="E259" i="23"/>
  <c r="F259" i="23" s="1"/>
  <c r="F258" i="23"/>
  <c r="F257" i="23"/>
  <c r="F256" i="23"/>
  <c r="F255" i="23"/>
  <c r="F254" i="23"/>
  <c r="F253" i="23"/>
  <c r="F252" i="23"/>
  <c r="E86" i="19"/>
  <c r="E73" i="19"/>
  <c r="E66" i="19"/>
  <c r="E53" i="19"/>
  <c r="E130" i="29"/>
  <c r="E125" i="29"/>
  <c r="E116" i="29"/>
  <c r="E120" i="29"/>
  <c r="E121" i="29"/>
  <c r="E113" i="29"/>
  <c r="E97" i="29"/>
  <c r="E91" i="29"/>
  <c r="E102" i="29"/>
  <c r="E106" i="29" s="1"/>
  <c r="E109" i="29" s="1"/>
  <c r="E93" i="29"/>
  <c r="E90" i="29"/>
  <c r="E87" i="29"/>
  <c r="E82" i="29"/>
  <c r="E76" i="29"/>
  <c r="E68" i="29"/>
  <c r="E64" i="29"/>
  <c r="E59" i="29"/>
  <c r="E55" i="29"/>
  <c r="E56" i="29" s="1"/>
  <c r="E57" i="19" s="1"/>
  <c r="E60" i="19" s="1"/>
  <c r="E47" i="29"/>
  <c r="E34" i="29"/>
  <c r="E36" i="29"/>
  <c r="E40" i="29"/>
  <c r="E41" i="29"/>
  <c r="E43" i="29"/>
  <c r="E42" i="29"/>
  <c r="E39" i="29"/>
  <c r="E38" i="29"/>
  <c r="E37" i="29"/>
  <c r="E32" i="29"/>
  <c r="E24" i="29"/>
  <c r="E77" i="19" l="1"/>
  <c r="E80" i="19" s="1"/>
  <c r="E134" i="29"/>
  <c r="E122" i="29"/>
  <c r="E83" i="19" s="1"/>
  <c r="E87" i="19" s="1"/>
  <c r="E94" i="29"/>
  <c r="E79" i="29"/>
  <c r="E44" i="29"/>
  <c r="E83" i="29" l="1"/>
  <c r="E63" i="19"/>
  <c r="E67" i="19" s="1"/>
  <c r="E98" i="29"/>
  <c r="E70" i="19"/>
  <c r="E74" i="19" s="1"/>
  <c r="E48" i="29"/>
  <c r="E50" i="19"/>
  <c r="E54" i="19" s="1"/>
  <c r="E137" i="29"/>
  <c r="E90" i="19"/>
  <c r="E93" i="19" s="1"/>
  <c r="E126" i="29"/>
  <c r="E46" i="19" l="1"/>
  <c r="E43" i="19"/>
  <c r="E15" i="29"/>
  <c r="E120" i="19"/>
  <c r="E122" i="19" s="1"/>
  <c r="E113" i="19"/>
  <c r="E269" i="19"/>
  <c r="E272" i="19" s="1"/>
  <c r="E262" i="19"/>
  <c r="E266" i="19" s="1"/>
  <c r="E280" i="19"/>
  <c r="E281" i="19"/>
  <c r="F250" i="23"/>
  <c r="F218" i="23"/>
  <c r="C271" i="23"/>
  <c r="F271" i="23" s="1"/>
  <c r="C270" i="23"/>
  <c r="F270" i="23" s="1"/>
  <c r="F16" i="23"/>
  <c r="E17" i="23"/>
  <c r="F17" i="23" s="1"/>
  <c r="E18" i="23"/>
  <c r="F18" i="23" s="1"/>
  <c r="E19" i="23"/>
  <c r="F19" i="23" s="1"/>
  <c r="E20" i="23"/>
  <c r="F20" i="23" s="1"/>
  <c r="F21" i="23"/>
  <c r="F22" i="23"/>
  <c r="F23" i="23"/>
  <c r="E24" i="23"/>
  <c r="F24" i="23" s="1"/>
  <c r="F25" i="23"/>
  <c r="F26" i="23"/>
  <c r="F27" i="23"/>
  <c r="F28" i="23"/>
  <c r="F29" i="23"/>
  <c r="F30" i="23"/>
  <c r="E31" i="23"/>
  <c r="F31" i="23" s="1"/>
  <c r="F32" i="23"/>
  <c r="E33" i="23"/>
  <c r="F33" i="23" s="1"/>
  <c r="F34" i="23"/>
  <c r="F35" i="23"/>
  <c r="F36" i="23"/>
  <c r="E37" i="23"/>
  <c r="F37" i="23" s="1"/>
  <c r="F38" i="23"/>
  <c r="F39" i="23"/>
  <c r="F40" i="23"/>
  <c r="F41" i="23"/>
  <c r="F42" i="23"/>
  <c r="F43" i="23"/>
  <c r="F44" i="23"/>
  <c r="F45" i="23"/>
  <c r="E46" i="23"/>
  <c r="F46" i="23" s="1"/>
  <c r="F47" i="23"/>
  <c r="F48" i="23"/>
  <c r="F49" i="23"/>
  <c r="E50" i="23"/>
  <c r="F50" i="23" s="1"/>
  <c r="F51" i="23"/>
  <c r="F52" i="23"/>
  <c r="F53" i="23"/>
  <c r="F54" i="23"/>
  <c r="E55" i="23"/>
  <c r="F55" i="23" s="1"/>
  <c r="E56" i="23"/>
  <c r="F56" i="23" s="1"/>
  <c r="F57" i="23"/>
  <c r="F58" i="23"/>
  <c r="F59" i="23"/>
  <c r="E60" i="23"/>
  <c r="F60" i="23" s="1"/>
  <c r="F61" i="23"/>
  <c r="F62" i="23"/>
  <c r="F63" i="23"/>
  <c r="F64" i="23"/>
  <c r="F65" i="23"/>
  <c r="F66" i="23"/>
  <c r="F67" i="23"/>
  <c r="C68" i="23"/>
  <c r="F68" i="23" s="1"/>
  <c r="F69" i="23"/>
  <c r="E70" i="23"/>
  <c r="F70" i="23" s="1"/>
  <c r="E71" i="23"/>
  <c r="F71" i="23" s="1"/>
  <c r="F72" i="23"/>
  <c r="C73" i="23"/>
  <c r="F73" i="23" s="1"/>
  <c r="F74" i="23"/>
  <c r="E75" i="23"/>
  <c r="F75" i="23" s="1"/>
  <c r="E76" i="23"/>
  <c r="F76" i="23" s="1"/>
  <c r="E77" i="23"/>
  <c r="F77" i="23" s="1"/>
  <c r="E78" i="23"/>
  <c r="F78" i="23" s="1"/>
  <c r="F79" i="23"/>
  <c r="E80" i="23"/>
  <c r="F80" i="23" s="1"/>
  <c r="E81" i="23"/>
  <c r="F81" i="23" s="1"/>
  <c r="F82" i="23"/>
  <c r="F83" i="23"/>
  <c r="F84" i="23"/>
  <c r="F85" i="23"/>
  <c r="F86" i="23"/>
  <c r="F87" i="23"/>
  <c r="F88" i="23"/>
  <c r="F89" i="23"/>
  <c r="F90" i="23"/>
  <c r="E91" i="23"/>
  <c r="F91" i="23" s="1"/>
  <c r="F92" i="23"/>
  <c r="F93" i="23"/>
  <c r="F94" i="23"/>
  <c r="F95" i="23"/>
  <c r="E96" i="23"/>
  <c r="F96" i="23" s="1"/>
  <c r="E97" i="23"/>
  <c r="F97" i="23" s="1"/>
  <c r="F98" i="23"/>
  <c r="E99" i="23"/>
  <c r="F99" i="23" s="1"/>
  <c r="E100" i="23"/>
  <c r="F100" i="23" s="1"/>
  <c r="F101" i="23"/>
  <c r="E102" i="23"/>
  <c r="F102" i="23" s="1"/>
  <c r="F103" i="23"/>
  <c r="E104" i="23"/>
  <c r="F104" i="23" s="1"/>
  <c r="E105" i="23"/>
  <c r="F105" i="23" s="1"/>
  <c r="F106" i="23"/>
  <c r="E107" i="23"/>
  <c r="F107" i="23" s="1"/>
  <c r="C108" i="23"/>
  <c r="E108" i="23"/>
  <c r="F109" i="23"/>
  <c r="F110" i="23"/>
  <c r="E111" i="23"/>
  <c r="F111" i="23" s="1"/>
  <c r="E112" i="23"/>
  <c r="F112" i="23" s="1"/>
  <c r="F113" i="23"/>
  <c r="E114" i="23"/>
  <c r="F114" i="23" s="1"/>
  <c r="E115" i="23"/>
  <c r="F115" i="23" s="1"/>
  <c r="E116" i="23"/>
  <c r="F116" i="23" s="1"/>
  <c r="E117" i="23"/>
  <c r="F117" i="23" s="1"/>
  <c r="F118" i="23"/>
  <c r="F119" i="23"/>
  <c r="F120" i="23"/>
  <c r="F121" i="23"/>
  <c r="F122" i="23"/>
  <c r="F123" i="23"/>
  <c r="F124" i="23"/>
  <c r="F125" i="23"/>
  <c r="F126" i="23"/>
  <c r="F127" i="23"/>
  <c r="F128" i="23"/>
  <c r="C129" i="23"/>
  <c r="F129" i="23" s="1"/>
  <c r="E130" i="23"/>
  <c r="F130" i="23" s="1"/>
  <c r="F131" i="23"/>
  <c r="F132" i="23"/>
  <c r="F133" i="23"/>
  <c r="E134" i="23"/>
  <c r="F134" i="23" s="1"/>
  <c r="E135" i="23"/>
  <c r="F135" i="23" s="1"/>
  <c r="F136" i="23"/>
  <c r="C137" i="23"/>
  <c r="E137" i="23"/>
  <c r="F138" i="23"/>
  <c r="C139" i="23"/>
  <c r="E139" i="23"/>
  <c r="F140" i="23"/>
  <c r="C141" i="23"/>
  <c r="E141" i="23"/>
  <c r="E142" i="23"/>
  <c r="F142" i="23" s="1"/>
  <c r="C143" i="23"/>
  <c r="F143" i="23" s="1"/>
  <c r="E144" i="23"/>
  <c r="F144" i="23" s="1"/>
  <c r="E145" i="23"/>
  <c r="F145" i="23" s="1"/>
  <c r="F146" i="23"/>
  <c r="F147" i="23"/>
  <c r="F148" i="23"/>
  <c r="E149" i="23"/>
  <c r="F149" i="23" s="1"/>
  <c r="C150" i="23"/>
  <c r="E150" i="23"/>
  <c r="F151" i="23"/>
  <c r="F152" i="23"/>
  <c r="E153" i="23"/>
  <c r="F153" i="23" s="1"/>
  <c r="F154" i="23"/>
  <c r="F155" i="23"/>
  <c r="F156" i="23"/>
  <c r="F157" i="23"/>
  <c r="E158" i="23"/>
  <c r="F158" i="23" s="1"/>
  <c r="F159" i="23"/>
  <c r="F160" i="23"/>
  <c r="F161" i="23"/>
  <c r="F162" i="23"/>
  <c r="E163" i="23"/>
  <c r="F163" i="23" s="1"/>
  <c r="F164" i="23"/>
  <c r="E165" i="23"/>
  <c r="F165" i="23" s="1"/>
  <c r="F166" i="23"/>
  <c r="F167" i="23"/>
  <c r="F168" i="23"/>
  <c r="E169" i="23"/>
  <c r="F169" i="23" s="1"/>
  <c r="F170" i="23"/>
  <c r="F171" i="23"/>
  <c r="F172" i="23"/>
  <c r="C173" i="23"/>
  <c r="E173" i="23"/>
  <c r="F174" i="23"/>
  <c r="C175" i="23"/>
  <c r="E175" i="23"/>
  <c r="E176" i="23"/>
  <c r="F176" i="23" s="1"/>
  <c r="C177" i="23"/>
  <c r="F177" i="23" s="1"/>
  <c r="E178" i="23"/>
  <c r="F178" i="23" s="1"/>
  <c r="E179" i="23"/>
  <c r="F179" i="23" s="1"/>
  <c r="F180" i="23"/>
  <c r="F181" i="23"/>
  <c r="F182" i="23"/>
  <c r="E183" i="23"/>
  <c r="F183" i="23" s="1"/>
  <c r="F184" i="23"/>
  <c r="F185" i="23"/>
  <c r="F186" i="23"/>
  <c r="F187" i="23"/>
  <c r="F188" i="23"/>
  <c r="F189" i="23"/>
  <c r="F190" i="23"/>
  <c r="F191" i="23"/>
  <c r="F192" i="23"/>
  <c r="F193" i="23"/>
  <c r="F194" i="23"/>
  <c r="E195" i="23"/>
  <c r="F195" i="23" s="1"/>
  <c r="F196" i="23"/>
  <c r="E197" i="23"/>
  <c r="F197" i="23" s="1"/>
  <c r="F198" i="23"/>
  <c r="F199" i="23"/>
  <c r="F200" i="23"/>
  <c r="E201" i="23"/>
  <c r="F201" i="23" s="1"/>
  <c r="F202" i="23"/>
  <c r="F203" i="23"/>
  <c r="F204" i="23"/>
  <c r="C205" i="23"/>
  <c r="E205" i="23"/>
  <c r="F206" i="23"/>
  <c r="C207" i="23"/>
  <c r="E207" i="23"/>
  <c r="E208" i="23"/>
  <c r="F208" i="23" s="1"/>
  <c r="E209" i="23"/>
  <c r="F209" i="23" s="1"/>
  <c r="F210" i="23"/>
  <c r="E211" i="23"/>
  <c r="F211" i="23" s="1"/>
  <c r="F212" i="23"/>
  <c r="F213" i="23"/>
  <c r="E214" i="23"/>
  <c r="F214" i="23" s="1"/>
  <c r="C215" i="23"/>
  <c r="E215" i="23"/>
  <c r="F216" i="23"/>
  <c r="F217" i="23"/>
  <c r="F219" i="23"/>
  <c r="F220" i="23"/>
  <c r="F221" i="23"/>
  <c r="F222" i="23"/>
  <c r="F223" i="23"/>
  <c r="F224" i="23"/>
  <c r="F225" i="23"/>
  <c r="F226" i="23"/>
  <c r="E227" i="23"/>
  <c r="F227" i="23" s="1"/>
  <c r="F228" i="23"/>
  <c r="E229" i="23"/>
  <c r="F229" i="23" s="1"/>
  <c r="F230" i="23"/>
  <c r="F231" i="23"/>
  <c r="F232" i="23"/>
  <c r="E233" i="23"/>
  <c r="F233" i="23" s="1"/>
  <c r="F234" i="23"/>
  <c r="F235" i="23"/>
  <c r="F236" i="23"/>
  <c r="C237" i="23"/>
  <c r="E237" i="23"/>
  <c r="F238" i="23"/>
  <c r="C239" i="23"/>
  <c r="E239" i="23"/>
  <c r="E240" i="23"/>
  <c r="F240" i="23" s="1"/>
  <c r="E241" i="23"/>
  <c r="F241" i="23" s="1"/>
  <c r="F242" i="23"/>
  <c r="E243" i="23"/>
  <c r="F243" i="23" s="1"/>
  <c r="F244" i="23"/>
  <c r="F245" i="23"/>
  <c r="E246" i="23"/>
  <c r="F246" i="23" s="1"/>
  <c r="C247" i="23"/>
  <c r="E247" i="23"/>
  <c r="F248" i="23"/>
  <c r="F249" i="23"/>
  <c r="F251" i="23"/>
  <c r="F269" i="23"/>
  <c r="E36" i="24"/>
  <c r="E38" i="24"/>
  <c r="E39" i="24"/>
  <c r="E40" i="24"/>
  <c r="E41" i="24"/>
  <c r="E44" i="24"/>
  <c r="E51" i="24"/>
  <c r="E52" i="24"/>
  <c r="E53" i="24"/>
  <c r="E54" i="24"/>
  <c r="E55" i="24"/>
  <c r="E56" i="24"/>
  <c r="E57" i="24"/>
  <c r="E58" i="24"/>
  <c r="E59" i="24"/>
  <c r="E60" i="24"/>
  <c r="E61" i="24"/>
  <c r="E62" i="24"/>
  <c r="E63" i="24"/>
  <c r="E64" i="24"/>
  <c r="E65" i="24"/>
  <c r="E66" i="24"/>
  <c r="E67" i="24"/>
  <c r="E68" i="24"/>
  <c r="E69" i="24"/>
  <c r="E70" i="24"/>
  <c r="E71" i="24"/>
  <c r="E92" i="24"/>
  <c r="E93" i="24"/>
  <c r="E94" i="24"/>
  <c r="E97" i="24"/>
  <c r="C281" i="23"/>
  <c r="F281" i="23" s="1"/>
  <c r="C282" i="23"/>
  <c r="F282" i="23" s="1"/>
  <c r="C283" i="23"/>
  <c r="F283" i="23" s="1"/>
  <c r="F284" i="23"/>
  <c r="F288" i="23"/>
  <c r="F290" i="23"/>
  <c r="F293" i="23"/>
  <c r="F401" i="1"/>
  <c r="G401" i="1" s="1"/>
  <c r="F402" i="1"/>
  <c r="G397" i="1"/>
  <c r="G398" i="1"/>
  <c r="G399" i="1"/>
  <c r="G400" i="1"/>
  <c r="G403" i="1"/>
  <c r="G62" i="1"/>
  <c r="G52" i="1"/>
  <c r="F37" i="1"/>
  <c r="G37" i="1" s="1"/>
  <c r="G80" i="1"/>
  <c r="F67" i="1"/>
  <c r="G67" i="1" s="1"/>
  <c r="F68" i="1"/>
  <c r="G68" i="1" s="1"/>
  <c r="F69" i="1"/>
  <c r="G76" i="1"/>
  <c r="G77" i="1"/>
  <c r="G78" i="1"/>
  <c r="G74" i="1"/>
  <c r="G65" i="1"/>
  <c r="G384" i="1"/>
  <c r="G391" i="1"/>
  <c r="G408" i="1"/>
  <c r="G409" i="1"/>
  <c r="G410" i="1"/>
  <c r="G411" i="1"/>
  <c r="G413" i="1"/>
  <c r="G414" i="1"/>
  <c r="G415" i="1"/>
  <c r="G416" i="1"/>
  <c r="G417" i="1"/>
  <c r="G418" i="1"/>
  <c r="G419" i="1"/>
  <c r="G420" i="1"/>
  <c r="G421" i="1"/>
  <c r="G422" i="1"/>
  <c r="G423" i="1"/>
  <c r="G425" i="1"/>
  <c r="G424" i="1" s="1"/>
  <c r="G426"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1" i="1" s="1"/>
  <c r="G206" i="1"/>
  <c r="G207" i="1"/>
  <c r="G208" i="1"/>
  <c r="G210" i="1"/>
  <c r="G209" i="1" s="1"/>
  <c r="G211" i="1"/>
  <c r="G212" i="1"/>
  <c r="G213" i="1"/>
  <c r="G214" i="1"/>
  <c r="G215" i="1"/>
  <c r="G216" i="1"/>
  <c r="G217" i="1"/>
  <c r="G218" i="1"/>
  <c r="G219" i="1"/>
  <c r="G220" i="1"/>
  <c r="G221" i="1"/>
  <c r="G222" i="1"/>
  <c r="G224" i="1"/>
  <c r="G225" i="1"/>
  <c r="G226" i="1"/>
  <c r="G227" i="1"/>
  <c r="G223" i="1" s="1"/>
  <c r="G228" i="1"/>
  <c r="G27" i="1"/>
  <c r="G26" i="1"/>
  <c r="G89" i="1"/>
  <c r="G90" i="1"/>
  <c r="G91" i="1"/>
  <c r="G94" i="1"/>
  <c r="G95" i="1"/>
  <c r="G96" i="1"/>
  <c r="G97" i="1"/>
  <c r="G98" i="1"/>
  <c r="G99" i="1"/>
  <c r="G100" i="1"/>
  <c r="G101" i="1"/>
  <c r="G103" i="1"/>
  <c r="G102" i="1"/>
  <c r="G104" i="1"/>
  <c r="G105" i="1"/>
  <c r="G108" i="1"/>
  <c r="G107" i="1" s="1"/>
  <c r="G109" i="1"/>
  <c r="G110" i="1"/>
  <c r="G111" i="1"/>
  <c r="G113" i="1"/>
  <c r="G114" i="1"/>
  <c r="G112" i="1" s="1"/>
  <c r="G116" i="1"/>
  <c r="G115" i="1"/>
  <c r="G119" i="1"/>
  <c r="G120" i="1"/>
  <c r="G118" i="1" s="1"/>
  <c r="G121" i="1"/>
  <c r="G123" i="1"/>
  <c r="G124" i="1"/>
  <c r="G125" i="1"/>
  <c r="G122" i="1" s="1"/>
  <c r="G126" i="1"/>
  <c r="G128" i="1"/>
  <c r="G130" i="1"/>
  <c r="G131" i="1"/>
  <c r="G132" i="1"/>
  <c r="G133" i="1"/>
  <c r="G135" i="1"/>
  <c r="G134" i="1" s="1"/>
  <c r="G136" i="1"/>
  <c r="G137" i="1"/>
  <c r="G138" i="1"/>
  <c r="G139" i="1"/>
  <c r="G140" i="1"/>
  <c r="G141" i="1"/>
  <c r="G142" i="1"/>
  <c r="G143" i="1"/>
  <c r="G144" i="1"/>
  <c r="G145" i="1"/>
  <c r="G146" i="1"/>
  <c r="G147" i="1"/>
  <c r="G148" i="1"/>
  <c r="G150" i="1"/>
  <c r="G149" i="1"/>
  <c r="G152" i="1"/>
  <c r="G151" i="1" s="1"/>
  <c r="G153" i="1"/>
  <c r="G154" i="1"/>
  <c r="G155" i="1"/>
  <c r="G156" i="1"/>
  <c r="G157" i="1"/>
  <c r="G158" i="1"/>
  <c r="G159" i="1"/>
  <c r="G160" i="1"/>
  <c r="G162" i="1"/>
  <c r="G161" i="1"/>
  <c r="G164" i="1"/>
  <c r="G165" i="1"/>
  <c r="G166" i="1"/>
  <c r="G167" i="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3" i="1"/>
  <c r="G344" i="1"/>
  <c r="G346" i="1"/>
  <c r="G347" i="1"/>
  <c r="G348" i="1"/>
  <c r="G345" i="1" s="1"/>
  <c r="G349" i="1"/>
  <c r="G350" i="1"/>
  <c r="G351" i="1"/>
  <c r="G352" i="1"/>
  <c r="G353" i="1"/>
  <c r="G354" i="1"/>
  <c r="G355" i="1"/>
  <c r="G356" i="1"/>
  <c r="G357" i="1"/>
  <c r="G358" i="1"/>
  <c r="G359" i="1"/>
  <c r="G360" i="1"/>
  <c r="G361" i="1"/>
  <c r="G362" i="1"/>
  <c r="G363" i="1"/>
  <c r="G364" i="1"/>
  <c r="G366" i="1"/>
  <c r="G365" i="1" s="1"/>
  <c r="G367" i="1"/>
  <c r="G368" i="1"/>
  <c r="G369" i="1"/>
  <c r="G371" i="1"/>
  <c r="G370" i="1" s="1"/>
  <c r="G372" i="1"/>
  <c r="G373" i="1"/>
  <c r="G376" i="1"/>
  <c r="G375" i="1" s="1"/>
  <c r="G374" i="1" s="1"/>
  <c r="G377" i="1"/>
  <c r="G378" i="1"/>
  <c r="G379" i="1"/>
  <c r="G380" i="1"/>
  <c r="G381" i="1"/>
  <c r="G434" i="1"/>
  <c r="G433" i="1" s="1"/>
  <c r="G84" i="1"/>
  <c r="G85" i="1"/>
  <c r="G87" i="1"/>
  <c r="E98" i="19"/>
  <c r="G428" i="1"/>
  <c r="G429" i="1"/>
  <c r="G430" i="1"/>
  <c r="G431" i="1"/>
  <c r="G432" i="1"/>
  <c r="G395" i="1"/>
  <c r="G390" i="1"/>
  <c r="G129" i="1"/>
  <c r="G81" i="1"/>
  <c r="G79" i="1"/>
  <c r="G63" i="1"/>
  <c r="G57" i="1"/>
  <c r="G51" i="1"/>
  <c r="G49" i="1"/>
  <c r="G46" i="1"/>
  <c r="G43" i="1"/>
  <c r="G42" i="1"/>
  <c r="G40" i="1" s="1"/>
  <c r="G28" i="1"/>
  <c r="G404" i="1"/>
  <c r="G405" i="1"/>
  <c r="G406" i="1"/>
  <c r="G385" i="1"/>
  <c r="G383" i="1" s="1"/>
  <c r="G386" i="1"/>
  <c r="G387" i="1"/>
  <c r="G388" i="1"/>
  <c r="G389" i="1"/>
  <c r="G392" i="1"/>
  <c r="G393" i="1"/>
  <c r="G394" i="1"/>
  <c r="G34" i="1"/>
  <c r="G19" i="1"/>
  <c r="G20" i="1"/>
  <c r="G18" i="1" s="1"/>
  <c r="G21" i="1"/>
  <c r="G22" i="1"/>
  <c r="G23" i="1"/>
  <c r="G24" i="1"/>
  <c r="G25" i="1"/>
  <c r="G70" i="1"/>
  <c r="G71" i="1"/>
  <c r="G72" i="1"/>
  <c r="G73" i="1"/>
  <c r="G75" i="1"/>
  <c r="G44" i="1"/>
  <c r="E45" i="1"/>
  <c r="E42" i="1"/>
  <c r="G45" i="1"/>
  <c r="E37" i="1"/>
  <c r="E434" i="1"/>
  <c r="E432" i="1"/>
  <c r="E431" i="1"/>
  <c r="E430" i="1"/>
  <c r="E429" i="1"/>
  <c r="E428" i="1"/>
  <c r="E426" i="1"/>
  <c r="E425" i="1"/>
  <c r="E423" i="1"/>
  <c r="E422" i="1"/>
  <c r="E421" i="1"/>
  <c r="E420" i="1"/>
  <c r="E419" i="1"/>
  <c r="E418" i="1"/>
  <c r="E417" i="1"/>
  <c r="E416" i="1"/>
  <c r="E415" i="1"/>
  <c r="E414" i="1"/>
  <c r="E413" i="1"/>
  <c r="E411" i="1"/>
  <c r="E410" i="1"/>
  <c r="E409" i="1"/>
  <c r="E408" i="1"/>
  <c r="E403" i="1"/>
  <c r="E402" i="1"/>
  <c r="E401" i="1"/>
  <c r="E400" i="1"/>
  <c r="E399" i="1"/>
  <c r="E398" i="1"/>
  <c r="E397" i="1"/>
  <c r="E394" i="1"/>
  <c r="E393" i="1"/>
  <c r="E392" i="1"/>
  <c r="E391" i="1"/>
  <c r="E390" i="1"/>
  <c r="E389" i="1"/>
  <c r="E388" i="1"/>
  <c r="E387" i="1"/>
  <c r="E386" i="1"/>
  <c r="E385" i="1"/>
  <c r="E384" i="1"/>
  <c r="E381" i="1"/>
  <c r="E380" i="1"/>
  <c r="E379" i="1"/>
  <c r="E378" i="1"/>
  <c r="E377" i="1"/>
  <c r="E376" i="1"/>
  <c r="E373" i="1"/>
  <c r="E372" i="1"/>
  <c r="E371" i="1"/>
  <c r="E369" i="1"/>
  <c r="E368" i="1"/>
  <c r="E367" i="1"/>
  <c r="E366" i="1"/>
  <c r="E364" i="1"/>
  <c r="E363" i="1"/>
  <c r="E362" i="1"/>
  <c r="E361" i="1"/>
  <c r="E360" i="1"/>
  <c r="E359" i="1"/>
  <c r="E358" i="1"/>
  <c r="E357" i="1"/>
  <c r="E356" i="1"/>
  <c r="E355" i="1"/>
  <c r="E354" i="1"/>
  <c r="E353" i="1"/>
  <c r="E352" i="1"/>
  <c r="E351" i="1"/>
  <c r="E350" i="1"/>
  <c r="E349" i="1"/>
  <c r="E348" i="1"/>
  <c r="E347" i="1"/>
  <c r="E346" i="1"/>
  <c r="E344" i="1"/>
  <c r="E343" i="1"/>
  <c r="E342" i="1"/>
  <c r="E341" i="1"/>
  <c r="E339" i="1"/>
  <c r="E338" i="1"/>
  <c r="E337" i="1"/>
  <c r="E336" i="1"/>
  <c r="E335" i="1"/>
  <c r="E334" i="1"/>
  <c r="E333" i="1"/>
  <c r="E332" i="1"/>
  <c r="E331" i="1"/>
  <c r="E330" i="1"/>
  <c r="E329" i="1"/>
  <c r="E328" i="1"/>
  <c r="E327" i="1"/>
  <c r="E326" i="1"/>
  <c r="E324" i="1"/>
  <c r="E323" i="1"/>
  <c r="E322" i="1"/>
  <c r="E321" i="1"/>
  <c r="E320" i="1"/>
  <c r="E319" i="1"/>
  <c r="E318" i="1"/>
  <c r="E317" i="1"/>
  <c r="E316" i="1"/>
  <c r="E314" i="1"/>
  <c r="E313" i="1"/>
  <c r="E312" i="1"/>
  <c r="E311" i="1"/>
  <c r="E310" i="1"/>
  <c r="E309" i="1"/>
  <c r="E308" i="1"/>
  <c r="E307" i="1"/>
  <c r="E306" i="1"/>
  <c r="E305" i="1"/>
  <c r="E304" i="1"/>
  <c r="E302" i="1"/>
  <c r="E301" i="1"/>
  <c r="E300" i="1"/>
  <c r="E299" i="1"/>
  <c r="E298" i="1"/>
  <c r="E297" i="1"/>
  <c r="E296" i="1"/>
  <c r="E295" i="1"/>
  <c r="E294" i="1"/>
  <c r="E293" i="1"/>
  <c r="E292" i="1"/>
  <c r="E290" i="1"/>
  <c r="E289" i="1"/>
  <c r="E288" i="1"/>
  <c r="E287" i="1"/>
  <c r="E286" i="1"/>
  <c r="E285" i="1"/>
  <c r="E284"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2" i="1"/>
  <c r="E251" i="1"/>
  <c r="E250" i="1"/>
  <c r="E249" i="1"/>
  <c r="E248" i="1"/>
  <c r="E247" i="1"/>
  <c r="E246" i="1"/>
  <c r="E245" i="1"/>
  <c r="E244" i="1"/>
  <c r="E243" i="1"/>
  <c r="E242" i="1"/>
  <c r="E241" i="1"/>
  <c r="E240" i="1"/>
  <c r="E239" i="1"/>
  <c r="E238" i="1"/>
  <c r="E237" i="1"/>
  <c r="E235" i="1"/>
  <c r="E234" i="1"/>
  <c r="E233" i="1"/>
  <c r="E232" i="1"/>
  <c r="E231" i="1"/>
  <c r="E228" i="1"/>
  <c r="E227" i="1"/>
  <c r="E226" i="1"/>
  <c r="E225" i="1"/>
  <c r="E224" i="1"/>
  <c r="E222" i="1"/>
  <c r="E221" i="1"/>
  <c r="E220" i="1"/>
  <c r="E219" i="1"/>
  <c r="E218" i="1"/>
  <c r="E217" i="1"/>
  <c r="E216" i="1"/>
  <c r="E215" i="1"/>
  <c r="E214" i="1"/>
  <c r="E213" i="1"/>
  <c r="E212" i="1"/>
  <c r="E211" i="1"/>
  <c r="E210" i="1"/>
  <c r="E208" i="1"/>
  <c r="E207" i="1"/>
  <c r="E206" i="1"/>
  <c r="E205" i="1"/>
  <c r="E204" i="1"/>
  <c r="E203" i="1"/>
  <c r="E202"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1" i="1"/>
  <c r="E170" i="1"/>
  <c r="E169" i="1"/>
  <c r="E168" i="1"/>
  <c r="E167" i="1"/>
  <c r="E166" i="1"/>
  <c r="E165" i="1"/>
  <c r="E164" i="1"/>
  <c r="E162" i="1"/>
  <c r="E160" i="1"/>
  <c r="E159" i="1"/>
  <c r="E158" i="1"/>
  <c r="E157" i="1"/>
  <c r="E156" i="1"/>
  <c r="E155" i="1"/>
  <c r="E154" i="1"/>
  <c r="E153" i="1"/>
  <c r="E152" i="1"/>
  <c r="E150" i="1"/>
  <c r="E148" i="1"/>
  <c r="E147" i="1"/>
  <c r="E146" i="1"/>
  <c r="E145" i="1"/>
  <c r="E144" i="1"/>
  <c r="E143" i="1"/>
  <c r="E142" i="1"/>
  <c r="E141" i="1"/>
  <c r="E140" i="1"/>
  <c r="E139" i="1"/>
  <c r="E138" i="1"/>
  <c r="E137" i="1"/>
  <c r="E136" i="1"/>
  <c r="E135" i="1"/>
  <c r="E133" i="1"/>
  <c r="E132" i="1"/>
  <c r="E131" i="1"/>
  <c r="E130" i="1"/>
  <c r="E129" i="1"/>
  <c r="E128" i="1"/>
  <c r="E126" i="1"/>
  <c r="E125" i="1"/>
  <c r="E124" i="1"/>
  <c r="E123" i="1"/>
  <c r="E121" i="1"/>
  <c r="E120" i="1"/>
  <c r="E119" i="1"/>
  <c r="E116" i="1"/>
  <c r="E114" i="1"/>
  <c r="E113" i="1"/>
  <c r="E111" i="1"/>
  <c r="E110" i="1"/>
  <c r="E109" i="1"/>
  <c r="E108" i="1"/>
  <c r="E105" i="1"/>
  <c r="E104" i="1"/>
  <c r="E103" i="1"/>
  <c r="E101" i="1"/>
  <c r="E100" i="1"/>
  <c r="E99" i="1"/>
  <c r="E98" i="1"/>
  <c r="E97" i="1"/>
  <c r="E96" i="1"/>
  <c r="E95" i="1"/>
  <c r="E94" i="1"/>
  <c r="E91" i="1"/>
  <c r="E90" i="1"/>
  <c r="E89" i="1"/>
  <c r="E87" i="1"/>
  <c r="E86" i="1"/>
  <c r="E85" i="1"/>
  <c r="E84" i="1"/>
  <c r="G83" i="1"/>
  <c r="G82" i="1" s="1"/>
  <c r="E83" i="1"/>
  <c r="E69" i="1"/>
  <c r="E68" i="1"/>
  <c r="E67" i="1"/>
  <c r="G66" i="1"/>
  <c r="E66" i="1"/>
  <c r="E65" i="1"/>
  <c r="G61" i="1"/>
  <c r="E61" i="1"/>
  <c r="G60" i="1"/>
  <c r="E60" i="1"/>
  <c r="G59" i="1"/>
  <c r="E59" i="1"/>
  <c r="E58" i="1"/>
  <c r="E57" i="1"/>
  <c r="E56" i="1"/>
  <c r="G55" i="1"/>
  <c r="E55" i="1"/>
  <c r="G54" i="1"/>
  <c r="E54" i="1"/>
  <c r="E53" i="1"/>
  <c r="E52" i="1"/>
  <c r="E51" i="1"/>
  <c r="E50" i="1"/>
  <c r="E49" i="1"/>
  <c r="G48" i="1"/>
  <c r="E48" i="1"/>
  <c r="E46" i="1"/>
  <c r="G41" i="1"/>
  <c r="E41" i="1"/>
  <c r="G38" i="1"/>
  <c r="E38" i="1"/>
  <c r="E36" i="1"/>
  <c r="E34" i="1"/>
  <c r="G33" i="1"/>
  <c r="E33" i="1"/>
  <c r="G32" i="1"/>
  <c r="E32" i="1"/>
  <c r="G31" i="1"/>
  <c r="G30" i="1"/>
  <c r="E31" i="1"/>
  <c r="E28" i="1"/>
  <c r="E27" i="1"/>
  <c r="E25" i="1"/>
  <c r="E24" i="1"/>
  <c r="E23" i="1"/>
  <c r="E22" i="1"/>
  <c r="E21" i="1"/>
  <c r="E20" i="1"/>
  <c r="E19" i="1"/>
  <c r="G17" i="1"/>
  <c r="E17" i="1"/>
  <c r="G16" i="1"/>
  <c r="E16" i="1"/>
  <c r="G15" i="1"/>
  <c r="E15" i="1"/>
  <c r="E14" i="1"/>
  <c r="G36" i="1"/>
  <c r="G53" i="1"/>
  <c r="G58" i="1"/>
  <c r="G47" i="1" s="1"/>
  <c r="L13" i="1"/>
  <c r="G14" i="1"/>
  <c r="G13" i="1" s="1"/>
  <c r="G50" i="1"/>
  <c r="G56" i="1"/>
  <c r="G86" i="1"/>
  <c r="G340" i="1"/>
  <c r="G163" i="1"/>
  <c r="G88" i="1"/>
  <c r="G117" i="1"/>
  <c r="G93" i="1"/>
  <c r="G92" i="1" s="1"/>
  <c r="K13" i="1"/>
  <c r="M13" i="1" l="1"/>
  <c r="G39" i="1"/>
  <c r="G106" i="1"/>
  <c r="G35" i="1"/>
  <c r="G29" i="1" s="1"/>
  <c r="G427" i="1"/>
  <c r="G291" i="1"/>
  <c r="G402" i="1"/>
  <c r="G396" i="1" s="1"/>
  <c r="G69" i="1"/>
  <c r="G64" i="1" s="1"/>
  <c r="G173" i="1"/>
  <c r="G172" i="1" s="1"/>
  <c r="G325" i="1"/>
  <c r="G315" i="1"/>
  <c r="G236" i="1"/>
  <c r="G253" i="1"/>
  <c r="F173" i="23"/>
  <c r="F215" i="23"/>
  <c r="G412" i="1"/>
  <c r="G407" i="1"/>
  <c r="E112" i="24"/>
  <c r="G303" i="1"/>
  <c r="G283" i="1"/>
  <c r="G230" i="1"/>
  <c r="G127" i="1"/>
  <c r="E100" i="19"/>
  <c r="F175" i="23"/>
  <c r="F150" i="23"/>
  <c r="F139" i="23"/>
  <c r="F239" i="23"/>
  <c r="F205" i="23"/>
  <c r="F247" i="23"/>
  <c r="F207" i="23"/>
  <c r="F237" i="23"/>
  <c r="F294" i="23"/>
  <c r="F297" i="23" s="1"/>
  <c r="F137" i="23"/>
  <c r="F141" i="23"/>
  <c r="F108" i="23"/>
  <c r="E115" i="19"/>
  <c r="E47" i="19"/>
  <c r="K4" i="1" l="1"/>
  <c r="F273" i="23"/>
  <c r="E104" i="19"/>
  <c r="E107" i="19" s="1"/>
  <c r="E139" i="19"/>
  <c r="E142" i="19" s="1"/>
  <c r="E129" i="19"/>
  <c r="E133" i="19"/>
  <c r="E136" i="19" s="1"/>
  <c r="G382" i="1"/>
  <c r="E171" i="19"/>
  <c r="E174" i="19" s="1"/>
  <c r="G229" i="1"/>
  <c r="G435" i="1" s="1"/>
  <c r="K3" i="1" s="1"/>
  <c r="E119" i="19"/>
  <c r="E123" i="19" s="1"/>
  <c r="E97" i="19" l="1"/>
  <c r="E101" i="19" s="1"/>
  <c r="F277" i="23"/>
  <c r="E112" i="19"/>
  <c r="E116" i="19" s="1"/>
  <c r="K5" i="1" l="1"/>
  <c r="K6" i="1" l="1"/>
  <c r="K7" i="1" s="1"/>
</calcChain>
</file>

<file path=xl/sharedStrings.xml><?xml version="1.0" encoding="utf-8"?>
<sst xmlns="http://schemas.openxmlformats.org/spreadsheetml/2006/main" count="2254" uniqueCount="1293">
  <si>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</si>
  <si>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</si>
  <si>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</si>
  <si>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</si>
  <si>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</si>
  <si>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</si>
  <si>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</si>
  <si>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</si>
  <si>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</si>
  <si>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</si>
  <si>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</si>
  <si>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</si>
  <si>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</si>
  <si>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</si>
  <si>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</si>
  <si>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</si>
  <si>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</si>
  <si>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</si>
  <si>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</si>
  <si>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</si>
  <si>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</si>
  <si>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</si>
  <si>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</si>
  <si>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</si>
  <si>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</si>
  <si>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</si>
  <si>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</si>
  <si>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</si>
  <si>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</si>
  <si>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</si>
  <si>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</si>
  <si>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</si>
  <si>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</si>
  <si>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</si>
  <si>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</si>
  <si>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</si>
  <si>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</si>
  <si>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</si>
  <si>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</si>
  <si>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</si>
  <si>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</si>
  <si>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</si>
  <si>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</si>
  <si>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</si>
  <si>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</si>
  <si>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</si>
  <si>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</si>
  <si>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</si>
  <si>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</si>
  <si>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</si>
  <si>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</si>
  <si>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</si>
  <si>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</si>
  <si>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</si>
  <si>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</si>
  <si>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</si>
  <si>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</si>
  <si>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</si>
  <si>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</si>
  <si>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</si>
  <si>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</si>
  <si>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</si>
  <si>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</si>
  <si>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</si>
  <si>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</si>
  <si>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</si>
  <si>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</si>
  <si>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</si>
  <si>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</si>
  <si>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</si>
  <si>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</si>
  <si>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</si>
  <si>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</si>
  <si>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</si>
  <si>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</si>
  <si>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</si>
  <si>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</si>
  <si>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</si>
  <si>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</si>
  <si>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</si>
  <si>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</si>
  <si>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</si>
  <si>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</si>
  <si>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</si>
  <si>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</si>
  <si>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</si>
  <si>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</si>
  <si>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</si>
  <si>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</si>
  <si>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</si>
  <si>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</si>
  <si>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</si>
  <si>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</si>
  <si>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</si>
  <si>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</si>
  <si>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</si>
  <si>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</si>
  <si>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</si>
  <si>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</si>
  <si>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</si>
  <si>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</si>
  <si>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</si>
  <si>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</si>
  <si>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</si>
  <si>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</si>
  <si>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</si>
  <si>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</si>
  <si>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</si>
  <si>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</si>
  <si>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</si>
  <si>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</si>
  <si>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</si>
  <si>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</si>
  <si>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</si>
  <si>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</si>
  <si>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</si>
  <si>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</si>
  <si>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</si>
  <si>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</si>
  <si>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</si>
  <si>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</si>
  <si>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</si>
  <si>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</si>
  <si>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</si>
  <si>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</si>
  <si>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</si>
  <si>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</si>
  <si>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</si>
  <si>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</si>
  <si>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</si>
  <si>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</si>
  <si>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</si>
  <si>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</si>
  <si>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</si>
  <si>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</si>
  <si>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</si>
  <si>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</si>
  <si>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</si>
  <si>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</si>
  <si>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</si>
  <si>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</si>
  <si>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</si>
  <si>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</si>
  <si>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</si>
  <si>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</si>
  <si>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</si>
  <si>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</si>
  <si>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</si>
  <si>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</si>
  <si>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</si>
  <si>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</si>
  <si>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</si>
  <si>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</si>
  <si>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</si>
  <si>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</si>
  <si>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</si>
  <si>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</si>
  <si>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</si>
  <si>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</si>
  <si>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</si>
  <si>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</si>
  <si>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</si>
  <si>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</si>
  <si>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</si>
  <si>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</si>
  <si>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</si>
  <si>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</si>
  <si>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</si>
  <si>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</si>
  <si>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</si>
  <si>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</si>
  <si>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</si>
  <si>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</si>
  <si>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</si>
  <si>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</si>
  <si>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</si>
  <si>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</si>
  <si>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</si>
  <si>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</si>
  <si>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</si>
  <si>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</si>
  <si>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</si>
  <si>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</si>
  <si>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</si>
  <si>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</si>
  <si>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</si>
  <si>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</si>
  <si>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</si>
  <si>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</si>
  <si>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</si>
  <si>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</si>
  <si>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</si>
  <si>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</si>
  <si>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</si>
  <si>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</si>
  <si>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</si>
  <si>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</si>
  <si>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</si>
  <si>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</si>
  <si>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</si>
  <si>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</si>
  <si>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</si>
  <si>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</si>
  <si>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</si>
  <si>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</si>
  <si>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</si>
  <si>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</si>
  <si>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</si>
  <si>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</si>
  <si>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</si>
  <si>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</si>
  <si>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</si>
  <si>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</si>
  <si>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</si>
  <si>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</si>
  <si>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</si>
  <si>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</si>
  <si>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</si>
  <si>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</si>
  <si>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</si>
  <si>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</si>
  <si>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</si>
  <si>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</si>
  <si>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</si>
  <si>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</si>
  <si>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</si>
  <si>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</si>
  <si>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</si>
  <si>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</si>
  <si>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</si>
  <si>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</si>
  <si>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</si>
  <si>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</si>
  <si>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</si>
  <si>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</si>
  <si>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</si>
  <si>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</si>
  <si>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</si>
  <si>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</si>
  <si>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</si>
  <si>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</si>
  <si>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</si>
  <si>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</si>
  <si>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</si>
  <si>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</si>
  <si>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</si>
  <si>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</si>
  <si>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</si>
  <si>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</si>
  <si>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</si>
  <si>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</si>
  <si>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</si>
  <si>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</si>
  <si>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</si>
  <si>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</si>
  <si>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</si>
  <si>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</si>
  <si>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</si>
  <si>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</si>
  <si>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</si>
  <si>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</si>
  <si>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</si>
  <si>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</si>
  <si>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</si>
  <si>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</si>
  <si>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</si>
  <si>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</si>
  <si>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</si>
  <si>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</si>
  <si>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</si>
  <si>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</si>
  <si>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</si>
  <si>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</si>
  <si>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</si>
  <si>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</si>
  <si>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</si>
  <si>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</si>
  <si>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</si>
  <si>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</si>
  <si>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</si>
  <si>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</si>
  <si>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</si>
  <si>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</si>
  <si>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</si>
  <si>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</si>
  <si>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</si>
  <si>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</si>
  <si>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</si>
  <si>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</si>
  <si>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</si>
  <si>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</si>
  <si>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</si>
  <si>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</si>
  <si>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</si>
  <si>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</si>
  <si>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</si>
  <si>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</si>
  <si>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</si>
  <si>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</si>
  <si>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</si>
  <si>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</si>
  <si>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</si>
  <si>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</si>
  <si>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</si>
  <si>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</si>
  <si>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</si>
  <si>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</si>
  <si>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</si>
  <si>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</si>
  <si>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</si>
  <si>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</si>
  <si>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</si>
  <si>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</si>
  <si>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</si>
  <si>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</si>
  <si>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</si>
  <si>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</si>
  <si>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</si>
  <si>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</si>
  <si>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</si>
  <si>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</si>
  <si>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</si>
  <si>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</si>
  <si>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</si>
  <si>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</si>
  <si>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</si>
  <si>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</si>
  <si>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</si>
  <si>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</si>
  <si>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</si>
  <si>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</si>
  <si>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</si>
  <si>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</si>
  <si>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</si>
  <si>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</si>
  <si>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</si>
  <si>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</si>
  <si>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</si>
  <si>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</si>
  <si>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</si>
  <si>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</si>
  <si>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</si>
  <si>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</si>
  <si>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</si>
  <si>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</si>
  <si>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</si>
  <si>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</si>
  <si>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</si>
  <si>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</si>
  <si>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</si>
  <si>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</si>
  <si>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</si>
  <si>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</si>
  <si>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</si>
  <si>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</si>
  <si>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</si>
  <si>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</si>
  <si>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</si>
  <si>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</si>
  <si>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</si>
  <si>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</si>
  <si>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</si>
  <si>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</si>
  <si>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</si>
  <si>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</si>
  <si>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</si>
  <si>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</si>
  <si>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</si>
  <si>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</si>
  <si>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</si>
  <si>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</si>
  <si>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</si>
  <si>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</si>
  <si>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</si>
  <si>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</si>
  <si>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</si>
  <si>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</si>
  <si>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</si>
  <si>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</si>
  <si>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</si>
  <si>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</si>
  <si>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</si>
  <si>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</si>
  <si>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</si>
  <si>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</si>
  <si>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</si>
  <si>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</si>
  <si>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</si>
  <si>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</si>
  <si>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</si>
  <si>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</si>
  <si>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</si>
  <si>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</si>
  <si>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</si>
  <si>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</si>
  <si>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</si>
  <si>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</si>
  <si>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</si>
  <si>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</si>
  <si>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</si>
  <si>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</si>
  <si>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</si>
  <si>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</si>
  <si>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</si>
  <si>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</si>
  <si>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</si>
  <si>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</si>
  <si>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</si>
  <si>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</si>
  <si>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</si>
  <si>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</si>
  <si>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</si>
  <si>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</si>
  <si>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</si>
  <si>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</si>
  <si>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</si>
  <si>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</si>
  <si>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</si>
  <si>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</si>
  <si>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</si>
  <si>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</si>
  <si>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</si>
  <si>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</si>
  <si>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</si>
  <si>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</si>
  <si>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</si>
  <si>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</si>
  <si>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</si>
  <si>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</si>
  <si>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</si>
  <si>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</si>
  <si>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</si>
  <si>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</si>
  <si>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</si>
  <si>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</si>
  <si>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</si>
  <si>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</si>
  <si>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</si>
  <si>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</si>
  <si>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</si>
  <si>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</si>
  <si>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</si>
  <si>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</si>
  <si>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</si>
  <si>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</si>
  <si>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</si>
  <si>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</si>
  <si>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</si>
  <si>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</si>
  <si>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</si>
  <si>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</si>
  <si>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</si>
  <si>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</si>
  <si>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</si>
  <si>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</si>
  <si>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</si>
  <si>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</si>
  <si>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</si>
  <si>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</si>
  <si>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</si>
  <si>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</si>
  <si>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</si>
  <si>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</si>
  <si>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</si>
  <si>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</si>
  <si>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</si>
  <si>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</si>
  <si>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</si>
  <si>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</si>
  <si>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</si>
  <si>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</si>
  <si>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</si>
  <si>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</si>
  <si>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</si>
  <si>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</si>
  <si>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</si>
  <si>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</si>
  <si>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</si>
  <si>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</si>
  <si>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</si>
  <si>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</si>
  <si>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</si>
  <si>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</si>
  <si>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</si>
  <si>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</si>
  <si>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</si>
  <si>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</si>
  <si>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</si>
  <si>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</si>
  <si>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</si>
  <si>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</si>
  <si>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</si>
  <si>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</si>
  <si>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</si>
  <si>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</si>
  <si>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</si>
  <si>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</si>
  <si>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</si>
  <si>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</si>
  <si>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</si>
  <si>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</si>
  <si>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</si>
  <si>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</si>
  <si>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</si>
  <si>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</si>
  <si>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</si>
  <si>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</si>
  <si>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</si>
  <si>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</si>
  <si>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</si>
  <si>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</si>
  <si>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</si>
  <si>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</si>
  <si>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</si>
  <si>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</si>
  <si>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</si>
  <si>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</si>
  <si>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</si>
  <si>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</si>
  <si>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</si>
  <si>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</si>
  <si>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</si>
  <si>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</si>
  <si>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</si>
  <si>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</si>
  <si>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</si>
  <si>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</si>
  <si>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</si>
  <si>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</si>
  <si>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</si>
  <si>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</si>
  <si>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</si>
  <si>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</si>
  <si>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</si>
  <si>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</si>
  <si>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</si>
  <si>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</si>
  <si>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</si>
  <si>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</si>
  <si>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</si>
  <si>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</si>
  <si>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</si>
  <si>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</si>
  <si>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</si>
  <si>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</si>
  <si>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</si>
  <si>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</si>
  <si>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</si>
  <si>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</si>
  <si>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</si>
  <si>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</si>
  <si>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</si>
  <si>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</si>
  <si>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</si>
  <si>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</si>
  <si>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</si>
  <si>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</si>
  <si>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</si>
  <si>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</si>
  <si>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</si>
  <si>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</si>
  <si>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</si>
  <si>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</si>
  <si>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</si>
  <si>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</si>
  <si>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</si>
  <si>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</si>
  <si>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</si>
  <si>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</si>
  <si>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</si>
  <si>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</si>
  <si>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</si>
  <si>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</si>
  <si>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</si>
  <si>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</si>
  <si>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</si>
  <si>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</si>
  <si>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</si>
  <si>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</si>
  <si>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</si>
  <si>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</si>
  <si>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</si>
  <si>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</si>
  <si>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</si>
  <si>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</si>
  <si>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</si>
  <si>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</si>
  <si>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</si>
  <si>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</si>
  <si>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</si>
  <si>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</si>
  <si>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</si>
  <si>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</si>
  <si>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</si>
  <si>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</si>
  <si>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</si>
  <si>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</si>
  <si>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</si>
  <si>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</si>
  <si>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</si>
  <si>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</si>
  <si>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</si>
  <si>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</si>
  <si>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</si>
  <si>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</si>
  <si>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</si>
  <si>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</si>
  <si>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</si>
  <si>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</si>
  <si>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</si>
  <si>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</si>
  <si>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</si>
  <si>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</si>
  <si>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</si>
  <si>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</si>
  <si>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</si>
  <si>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</si>
  <si>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</si>
  <si>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</si>
  <si>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</si>
  <si>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</si>
  <si>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</si>
  <si>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</si>
  <si>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</si>
  <si>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</si>
  <si>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</si>
  <si>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</si>
  <si>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</si>
  <si>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</si>
  <si>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</si>
  <si>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</si>
  <si>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</si>
  <si>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</si>
  <si>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</si>
  <si>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</si>
  <si>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</si>
  <si>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</si>
  <si>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</si>
  <si>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</si>
  <si>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</si>
  <si>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</si>
  <si>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</si>
  <si>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</si>
  <si>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</si>
  <si>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</si>
  <si>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</si>
  <si>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</si>
  <si>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</si>
  <si>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</si>
  <si>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</si>
  <si>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</si>
  <si>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</si>
  <si>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</si>
  <si>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</si>
  <si>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</si>
  <si>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</si>
  <si>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</si>
  <si>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</si>
  <si>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</si>
  <si>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</si>
  <si>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</si>
  <si>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</si>
  <si>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</si>
  <si>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</si>
  <si>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</si>
  <si>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</si>
  <si>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</si>
  <si>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</si>
  <si>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</si>
  <si>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</si>
  <si>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</si>
  <si>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</si>
  <si>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</si>
  <si>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</si>
  <si>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</si>
  <si>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</si>
  <si>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</si>
  <si>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</si>
  <si>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</si>
  <si>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</si>
  <si>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</si>
  <si>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</si>
  <si>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</si>
  <si>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</si>
  <si>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</si>
  <si>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</si>
  <si>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</si>
  <si>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</si>
  <si>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</si>
  <si>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</si>
  <si>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</si>
  <si>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</si>
  <si>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</si>
  <si>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</si>
  <si>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</si>
  <si>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</si>
  <si>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</si>
  <si>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</si>
  <si>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</si>
  <si>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</si>
  <si>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</si>
  <si>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</si>
  <si>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</si>
  <si>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</si>
  <si>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</si>
  <si>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</si>
  <si>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</si>
  <si>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</si>
  <si>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</si>
  <si>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</si>
  <si>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</si>
  <si>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</si>
  <si>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</si>
  <si>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</si>
  <si>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</si>
  <si>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</si>
  <si>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</si>
  <si>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</si>
  <si>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</si>
  <si>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</si>
  <si>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</si>
  <si>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</si>
  <si>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</si>
  <si>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</si>
  <si>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</si>
  <si>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</si>
  <si>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</si>
  <si>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</si>
  <si>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</si>
  <si>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</si>
  <si>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</si>
  <si>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</si>
  <si>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</si>
  <si>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</si>
  <si>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</si>
  <si>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</si>
  <si>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</si>
  <si>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</si>
  <si>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</si>
  <si>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</si>
  <si>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</si>
  <si>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</si>
  <si>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</si>
  <si>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</si>
  <si>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</si>
  <si>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</si>
  <si>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</si>
  <si>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</si>
  <si>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</si>
  <si>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</si>
  <si>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</si>
  <si>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</si>
  <si>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</si>
  <si>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</si>
  <si>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</si>
  <si>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</si>
  <si>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</si>
  <si>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</si>
  <si>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</si>
  <si>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</si>
  <si>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</si>
  <si>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</si>
  <si>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</si>
  <si>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</si>
  <si>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</si>
  <si>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</si>
  <si>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</si>
  <si>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</si>
  <si>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</si>
  <si>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</si>
  <si>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</si>
  <si>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</si>
  <si>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</si>
  <si>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</si>
  <si>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</si>
  <si>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</si>
  <si>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</si>
  <si>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</si>
  <si>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</si>
  <si>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</si>
  <si>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</si>
  <si>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</si>
  <si>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</si>
  <si>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</si>
  <si>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</si>
  <si>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</si>
  <si>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</si>
  <si>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</si>
  <si>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</si>
  <si>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</si>
  <si>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</si>
  <si>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</si>
  <si>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</si>
  <si>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</si>
  <si>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</si>
  <si>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</si>
  <si>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</si>
  <si>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</si>
  <si>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</si>
  <si>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</si>
  <si>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</si>
  <si>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</si>
  <si>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</si>
  <si>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</si>
  <si>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</si>
  <si>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</si>
  <si>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</si>
  <si>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</si>
  <si>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</si>
  <si>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</si>
  <si>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</si>
  <si>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</si>
  <si>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</si>
  <si>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</si>
  <si>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</si>
  <si>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</si>
  <si>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</si>
  <si>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</si>
  <si>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</si>
  <si>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</si>
  <si>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</si>
  <si>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</si>
  <si>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</si>
  <si>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</si>
  <si>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</si>
  <si>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</si>
  <si>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</si>
  <si>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</si>
  <si>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</si>
  <si>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</si>
  <si>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</si>
  <si>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</si>
  <si>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</si>
  <si>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</si>
  <si>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</si>
  <si>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</si>
  <si>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</si>
  <si>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</si>
  <si>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</si>
  <si>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</si>
  <si>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</si>
  <si>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</si>
  <si>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</si>
  <si>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</si>
  <si>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</si>
  <si>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</si>
  <si>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</si>
  <si>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</si>
  <si>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</si>
  <si>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</si>
  <si>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</si>
  <si>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</si>
  <si>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</si>
  <si>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</si>
  <si>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</si>
  <si>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</si>
  <si>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</si>
  <si>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</si>
  <si>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</si>
  <si>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</si>
  <si>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</si>
  <si>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</si>
  <si>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</si>
  <si>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</si>
  <si>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</si>
  <si>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</si>
  <si>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</si>
  <si>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</si>
  <si>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</si>
  <si>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</si>
  <si>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</si>
  <si>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</si>
  <si>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</si>
  <si>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</si>
  <si>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</si>
  <si>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</si>
  <si>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</si>
  <si>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</si>
  <si>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</si>
  <si>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</si>
  <si>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</si>
  <si>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</si>
  <si>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</si>
  <si>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</si>
  <si>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</si>
  <si>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</si>
  <si>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</si>
  <si>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</si>
  <si>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</si>
  <si>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</si>
  <si>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</si>
  <si>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</si>
  <si>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</si>
  <si>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</si>
  <si>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</si>
  <si>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</si>
  <si>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</si>
  <si>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</si>
  <si>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</si>
  <si>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</si>
  <si>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</si>
  <si>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</si>
  <si>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</si>
  <si>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</si>
  <si>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</si>
  <si>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</si>
  <si>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</si>
  <si>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</si>
  <si>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</si>
  <si>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</si>
  <si>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</si>
  <si>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</si>
  <si>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</si>
  <si>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</si>
  <si>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</si>
  <si>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</si>
  <si>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</si>
  <si>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</si>
  <si>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</si>
  <si>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</si>
  <si>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</si>
  <si>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</si>
  <si>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</si>
  <si>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</si>
  <si>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</si>
  <si>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</si>
  <si>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</si>
  <si>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</si>
  <si>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</si>
  <si>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</si>
  <si>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</si>
  <si>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</si>
  <si>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</si>
  <si>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</si>
  <si>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Área Total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</si>
  <si>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</si>
  <si>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</si>
  <si>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</si>
  <si>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</si>
  <si>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</si>
  <si>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</si>
  <si>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</si>
  <si>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</si>
  <si>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</si>
  <si>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</si>
  <si>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</si>
  <si>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</si>
  <si>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</si>
  <si>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</si>
  <si>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</si>
  <si>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Hall 03</t>
  </si>
  <si>
    <t>Wc fem 02</t>
  </si>
  <si>
    <t>Wc masc. 02</t>
  </si>
  <si>
    <t>Sala 01</t>
  </si>
  <si>
    <t>Total de área de contrapiso em argamassa executado (m²) =</t>
  </si>
  <si>
    <t>Total de área contrapiso em argamassa de contrato (m²) =</t>
  </si>
  <si>
    <t>Depósito</t>
  </si>
  <si>
    <t>Setor 2 (subsolo)</t>
  </si>
  <si>
    <t>Alvenaria modificada</t>
  </si>
  <si>
    <t>P27</t>
  </si>
  <si>
    <t>P28</t>
  </si>
  <si>
    <t>P30</t>
  </si>
  <si>
    <t>P33</t>
  </si>
  <si>
    <t>6.4</t>
  </si>
  <si>
    <t>Total (m²)</t>
  </si>
  <si>
    <t>Sala de apoio/Imprensa</t>
  </si>
  <si>
    <t>Alvenaria entre viga e laje (subsolo)</t>
  </si>
  <si>
    <t>Embasamento CI1</t>
  </si>
  <si>
    <t>Fechamento de rampa (casarão)</t>
  </si>
  <si>
    <t>Total de área de alvenaria de vedação executado (m²) =</t>
  </si>
  <si>
    <t>Total de área de alvenaria de vedação de contrato (m²) =</t>
  </si>
  <si>
    <t>Térreo (setor 1)</t>
  </si>
  <si>
    <t>Térreo (setor 2)</t>
  </si>
  <si>
    <t>Térreo (casarão)</t>
  </si>
  <si>
    <t>Salão nobre</t>
  </si>
  <si>
    <t>Hall</t>
  </si>
  <si>
    <t>Camarim</t>
  </si>
  <si>
    <t>Servidor</t>
  </si>
  <si>
    <t>Wc PCD</t>
  </si>
  <si>
    <t>5.0</t>
  </si>
  <si>
    <t>ESTRUTURA</t>
  </si>
  <si>
    <t>Escada</t>
  </si>
  <si>
    <t>Mezanino (setor 1)</t>
  </si>
  <si>
    <t>Estudio</t>
  </si>
  <si>
    <t>Sala de gravação</t>
  </si>
  <si>
    <t>Hall + Área de gravação</t>
  </si>
  <si>
    <t>1º Pavimento</t>
  </si>
  <si>
    <t>Comissão</t>
  </si>
  <si>
    <t>Anti-sala</t>
  </si>
  <si>
    <t>Hall dos wcs</t>
  </si>
  <si>
    <t>Setor 2 ( 2º andar) -</t>
  </si>
  <si>
    <t>Setor 2 ( 3º andar)-</t>
  </si>
  <si>
    <t>Jardineira</t>
  </si>
  <si>
    <t>Preenchimento de vigas metálicas para reboco externo (nível +1,30)</t>
  </si>
  <si>
    <t>24.0</t>
  </si>
  <si>
    <t>17.0</t>
  </si>
  <si>
    <t>17.3</t>
  </si>
  <si>
    <t>17.3.11</t>
  </si>
  <si>
    <t>17.3.13</t>
  </si>
  <si>
    <t>2º Pavimento</t>
  </si>
  <si>
    <t>3º Pavimento</t>
  </si>
  <si>
    <t>Total de pontos de esgoto primario medido até o BM 13 (und)=</t>
  </si>
  <si>
    <t>Total de pontos de esgoto primario a medir no BM 14 (und)=</t>
  </si>
  <si>
    <t>Total de pontos de esgoto primario a aditar (und)=</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</si>
  <si>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</si>
  <si>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</si>
  <si>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</si>
  <si>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</si>
  <si>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esgoto sanitário primario PVC (vaso) medido até o BM 13 (und) =</t>
  </si>
  <si>
    <t>Total de ponto de esgoto sanitario primario PVC (vaso) à medir no BM 14 (und) =</t>
  </si>
  <si>
    <t>Circulação restrita</t>
  </si>
  <si>
    <t>Wc vereador</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</si>
  <si>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</si>
  <si>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</si>
  <si>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</si>
  <si>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</si>
  <si>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</si>
  <si>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</si>
  <si>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</si>
  <si>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</si>
  <si>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</si>
  <si>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</si>
  <si>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</si>
  <si>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</si>
  <si>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</si>
  <si>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alvenaria de vedação de blocos cerâmicos medido até o BM 14 (m²)=</t>
  </si>
  <si>
    <t>Total de alvenaria de vedação de blocos cerâmicos a medir no BM 15 (m²)=</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</si>
  <si>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</si>
  <si>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</si>
  <si>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</si>
  <si>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</si>
  <si>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</si>
  <si>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</si>
  <si>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</si>
  <si>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</si>
  <si>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</si>
  <si>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</si>
  <si>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</si>
  <si>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</si>
  <si>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</si>
  <si>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</si>
  <si>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</si>
  <si>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</si>
  <si>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</si>
  <si>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</si>
  <si>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</si>
  <si>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</si>
  <si>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</si>
  <si>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</si>
  <si>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</si>
  <si>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</si>
  <si>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</si>
  <si>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</si>
  <si>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</si>
  <si>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de contrato (kg) =</t>
  </si>
  <si>
    <t>Total de armação de pilar ou viga a aditar (kg) =</t>
  </si>
  <si>
    <t>Total de armação de pilar ou viga executado (kg) =</t>
  </si>
  <si>
    <t>Total de armação de pilar ou viga medido até o BM 14 (kg) =</t>
  </si>
  <si>
    <t>Total de armação de pilar ou viga a medir no BM 15 (kg) =</t>
  </si>
  <si>
    <t>ARMAÇÃO DE PILAR OU VIGA DE ESTRUTURA CONVENCIONAL DE CONCRETO ARMADO UTILIZANDO AÇO CA-50 DE 8,0 MM - MONTAGEM. AF_06/2022</t>
  </si>
  <si>
    <t>CI7 - nível +4,50 - Prancha 33</t>
  </si>
  <si>
    <t>Vigas do jardim, acabamento de portas e áreas externas</t>
  </si>
  <si>
    <t>Pilares PA17 (prancha 56)</t>
  </si>
  <si>
    <t>Pilares do jardim, acabamento de portas e áreas externas</t>
  </si>
  <si>
    <t>L5 e L6 - nível 0,0 - Prancha 21</t>
  </si>
  <si>
    <t>L7 - laje do poço do elevador - Prancha 40</t>
  </si>
  <si>
    <t>L8 - laje do poço do elevador - Prancha 59</t>
  </si>
  <si>
    <t>LT3 - nível intermediário - Prancha 25</t>
  </si>
  <si>
    <t>Total de armação de laje de contrato (kg) =</t>
  </si>
  <si>
    <t>Total de laje a aditar (kg) =</t>
  </si>
  <si>
    <t>Total de armação de laje executado (kg) =</t>
  </si>
  <si>
    <t xml:space="preserve">Total (Kg) </t>
  </si>
  <si>
    <t>LT1 - nível +1,30 - Prancha 24</t>
  </si>
  <si>
    <t>LT2 - nível +1,30 - Prancha 24 - maciços</t>
  </si>
  <si>
    <t>LT5 - nível +4,50 - Prancha 33</t>
  </si>
  <si>
    <t>LT6 - nível +4,50 - Prancha 33</t>
  </si>
  <si>
    <t>LT7 - nível intermediário - Prancha 34</t>
  </si>
  <si>
    <t>LT8 - nível +8,40 - Prancha 42</t>
  </si>
  <si>
    <t>LT9 - níveis +11,60, +14,80, +18,00 - Prancha 49</t>
  </si>
  <si>
    <t>Total de armação de laje medido até o BM 14 (kg) =</t>
  </si>
  <si>
    <t>Total de armação de laje a medir no BM 15 (kg) =</t>
  </si>
  <si>
    <t>LT2 - nível +1,30 - Prancha 24</t>
  </si>
  <si>
    <t>ARMAÇÃO DE PILAR OU VIGA DE ESTRUTURA CONVENCIONAL DE CONCRETO ARMADO UTILIZANDO AÇO CA-50 DE 5,0 MM - MONTAGEM. AF_06/2022</t>
  </si>
  <si>
    <t>ARMAÇÃO DE PILAR OU VIGA DE ESTRUTURA CONVENCIONAL DE CONCRETO ARMADO UTILIZANDO AÇO CA-50 DE 6,3 MM - MONTAGEM. AF_06/2022</t>
  </si>
  <si>
    <t>Total de armação de pilar ou viga aço CA-50 de 5,0mm executado (kg) =</t>
  </si>
  <si>
    <t>Total de armação de pilar ou viga a medido no BM 14 (kg) =</t>
  </si>
  <si>
    <t>Total de armação de pilar ou viga aço CA-50 de 8,0mm executado (kg) =</t>
  </si>
  <si>
    <t>Total de armação de pilar ou viga aço CA-50 6,3mm executado (kg) =</t>
  </si>
  <si>
    <t>Total de armação de pilar ou viga aço CA-50 10,0mm executado (kg) =</t>
  </si>
  <si>
    <t>Total de armação de laje aço CA-50 6,3mm /executado (kg) =</t>
  </si>
  <si>
    <t>Total de armação de laje medido no BM 14 (kg) =</t>
  </si>
  <si>
    <t>Total de armação de laje aço CA-50 de 8,0mm executado (kg) =</t>
  </si>
  <si>
    <t>Total de armação de laje aço CA-50 de 10,0mm executado (kg) =</t>
  </si>
  <si>
    <t>Setor 2 ( 4º andar)-</t>
  </si>
  <si>
    <t>Total de alvenaria de vedação de blocos cerâmicos de contrato (m²)=</t>
  </si>
  <si>
    <t>Platibanda</t>
  </si>
  <si>
    <t>Coberta</t>
  </si>
  <si>
    <t>Total de alvenaria de vedação de blocos cerâmicos a aditar (m²)=</t>
  </si>
  <si>
    <t>Total de área de alvenaria de vedação medido até o BM 14 (m²) =</t>
  </si>
  <si>
    <t>Total de área de alvenaria de vedação à medir no BM 15 (m²) =</t>
  </si>
  <si>
    <t>Total de área de alvenaria de vedação à aditar (m²) =</t>
  </si>
  <si>
    <t>18.0</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</si>
  <si>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</si>
  <si>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</si>
  <si>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</si>
  <si>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</si>
  <si>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</si>
  <si>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</si>
  <si>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</si>
  <si>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</si>
  <si>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11.0</t>
  </si>
  <si>
    <t>Total de impermeabilização de superfície com argamassa polimérica executado (m²)=</t>
  </si>
  <si>
    <t>Total de impermeabilização com argamassa polimérica de contrato (m²)=</t>
  </si>
  <si>
    <t>11.3</t>
  </si>
  <si>
    <t>Cobertura</t>
  </si>
  <si>
    <t>Casarão</t>
  </si>
  <si>
    <t>Subsolo (casarão)</t>
  </si>
  <si>
    <t>Aessoria 1, 2 e 3</t>
  </si>
  <si>
    <t>Presidencia</t>
  </si>
  <si>
    <t>Wc fem. E masc.</t>
  </si>
  <si>
    <t>Administrativo</t>
  </si>
  <si>
    <t>Sala</t>
  </si>
  <si>
    <t>Anti-câmara + hall da escada</t>
  </si>
  <si>
    <t>Secretaria + sala acessor + vereador 01</t>
  </si>
  <si>
    <t>Secretaria + sala acessor + vereador 02</t>
  </si>
  <si>
    <t>24.2</t>
  </si>
  <si>
    <t>24.2.1</t>
  </si>
  <si>
    <t>Subsolo</t>
  </si>
  <si>
    <t>Total de concreto magro para lastro executado (m³)=</t>
  </si>
  <si>
    <t>Total de concreto magro para lastro medido até o BM 15 (m³)=</t>
  </si>
  <si>
    <t>Total de concreto magro para lastro a medir no BM 16 (m³)=</t>
  </si>
  <si>
    <t>24.2.4</t>
  </si>
  <si>
    <t>Total de concretagem de sapatas executado (m³)=</t>
  </si>
  <si>
    <t>Total de concretagem de sapatas medido até o BM 15 (m³)=</t>
  </si>
  <si>
    <t>Total de concretagem de sapatas a medir no BM 16 (m³)=</t>
  </si>
  <si>
    <t>12.2</t>
  </si>
  <si>
    <t>Térreo</t>
  </si>
  <si>
    <t xml:space="preserve">Wc feminino </t>
  </si>
  <si>
    <t>Pavimento Tipo 01 e 02</t>
  </si>
  <si>
    <t>Wc vereadores</t>
  </si>
  <si>
    <t>Wc deficiente</t>
  </si>
  <si>
    <t>Total de revestimento cerâmico de piso de contrato (m²) =</t>
  </si>
  <si>
    <t>Total de revestimento cerâmico para piso executado (m²) =</t>
  </si>
  <si>
    <t>Total de revestimento cerâmico de piso medido até o BM 16 (m²) =</t>
  </si>
  <si>
    <t>9.1.3</t>
  </si>
  <si>
    <t>Total de  revestimento cerâmico para paredes de contrato (m²)=</t>
  </si>
  <si>
    <t>Total de  revestimento cerâmico medido até o BM 15 (m²)=</t>
  </si>
  <si>
    <t>Total de  revestimento cerâmico a medir no BM 16 (m²)=</t>
  </si>
  <si>
    <t>Total de revestimento cerâmico para paredes executado (m²)=</t>
  </si>
  <si>
    <t>Total de área de chapisco aplicado até o BM 15 (m²) =</t>
  </si>
  <si>
    <t>Total de área de chapisco aplicado à medir no BM 16 (m²) =</t>
  </si>
  <si>
    <t>Total de área de emboço ou massa única executado (m²) =</t>
  </si>
  <si>
    <t>Total de área emboço ou massa única de contrato (m²) =</t>
  </si>
  <si>
    <t>Total de área de emboço ou massa única até o BM 15 (m²) =</t>
  </si>
  <si>
    <t>Total de área de emboço ou massa única à medir no BM 16 (m²) =</t>
  </si>
  <si>
    <t>Total de armação de laje medido até o BM 15 (kg) =</t>
  </si>
  <si>
    <t>Total de armação de laje a medir no BM 16 (kg) =</t>
  </si>
  <si>
    <t>Total de armação de laje medido no BM 15 (kg) =</t>
  </si>
  <si>
    <t>Alvenarias laterais das lajes L5 e L6</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</si>
  <si>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</si>
  <si>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</si>
  <si>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</si>
  <si>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</si>
  <si>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</si>
  <si>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</si>
  <si>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</si>
  <si>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</si>
  <si>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</si>
  <si>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</si>
  <si>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</si>
  <si>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</si>
  <si>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</si>
  <si>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</si>
  <si>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</si>
  <si>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</si>
  <si>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</si>
  <si>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</si>
  <si>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</si>
  <si>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</si>
  <si>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</si>
  <si>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</si>
  <si>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</si>
  <si>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</si>
  <si>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</si>
  <si>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</si>
  <si>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</si>
  <si>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</si>
  <si>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</si>
  <si>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</si>
  <si>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</si>
  <si>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</si>
  <si>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</si>
  <si>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Total de ponto elétrico de iluminação medido  até o BM 15 (und) =</t>
  </si>
  <si>
    <t>Total de  ponto elétrico de iluminação  à medir no BM 16 (und) =</t>
  </si>
  <si>
    <t>Total de ponto elétrico de tomada de uso geral 2P+T (10A/250V)  medido  até o BM 15 (und) =</t>
  </si>
  <si>
    <t>17.1</t>
  </si>
  <si>
    <t>17.1.16</t>
  </si>
  <si>
    <t>Total de serviço de instalação de tubos de pvc, água pluvial 100mm executado (m)=</t>
  </si>
  <si>
    <t>Total de serviço de instalação de tubos de pvc, água pluvial 100mm até o BM 15 (m)=</t>
  </si>
  <si>
    <t>Total de serviço de instalação de tubos de pvc, água pluvial 100mm a medir no BM 16 (m)=</t>
  </si>
  <si>
    <t>4.0</t>
  </si>
  <si>
    <t>4.3</t>
  </si>
  <si>
    <t>4.3.2</t>
  </si>
  <si>
    <t>4.3.2.7</t>
  </si>
  <si>
    <t>Total de armação de bloco, viga baldrame de contrato (kg) =</t>
  </si>
  <si>
    <t>4.3.2.8</t>
  </si>
  <si>
    <t>4.3.2.13</t>
  </si>
  <si>
    <t>Total de armação de bloco, viga baldrame executado (kg) =</t>
  </si>
  <si>
    <t>Total de armação de bloco, viga baldrame medido até o BM 15 (kg) =</t>
  </si>
  <si>
    <t>Total de armação de bloco, viga baldrame a medir no BM 16 (kg) =</t>
  </si>
  <si>
    <t>Total de revestimento cerâmico de piso medido até o BM 17 (m²) =</t>
  </si>
  <si>
    <t>Vestiário fem. E masc.</t>
  </si>
  <si>
    <t>4º Pavimento</t>
  </si>
  <si>
    <t>11.1</t>
  </si>
  <si>
    <t>Coberta (casarão)</t>
  </si>
  <si>
    <t>Coberta (prédio principal)</t>
  </si>
  <si>
    <t>Total de impermeabilização de superfície com manta asfáltica executado (m²)=</t>
  </si>
  <si>
    <t>Total de impermeabilização com manta asfáltica de contrato (m²)=</t>
  </si>
  <si>
    <t>Total de impermeabilização com manta asfáltica medido até o BM 16 (m²)=</t>
  </si>
  <si>
    <t>Total de impermeabilização com manta asfáltica a medir no BM 17 (m²)=</t>
  </si>
  <si>
    <t>Embasamento para apoio das vias da L3</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</si>
  <si>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</si>
  <si>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</si>
  <si>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</si>
  <si>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</si>
  <si>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</si>
  <si>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</si>
  <si>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</si>
  <si>
    <t>MEDIÇÃO 18</t>
  </si>
  <si>
    <t>PERÍODO DA MEDIÇÃO: 01/05/2025 À 31/05/2025</t>
  </si>
  <si>
    <t>11.6</t>
  </si>
  <si>
    <t>Mesanino</t>
  </si>
  <si>
    <t>Área técnica 01</t>
  </si>
  <si>
    <t>Área técnica 02</t>
  </si>
  <si>
    <t>Área técnica 03</t>
  </si>
  <si>
    <t>1º pavimento</t>
  </si>
  <si>
    <t>Total de contrapiso em argamassa a medir no BM 18 (m²)=</t>
  </si>
  <si>
    <t>Total de icontrapiso em argamassa medido até o BM 17 (m²)=</t>
  </si>
  <si>
    <t>casarão</t>
  </si>
  <si>
    <t>MEMORIAL DE CÁLCULO DO BM 18</t>
  </si>
  <si>
    <t>Vestiários</t>
  </si>
  <si>
    <t>Contenção</t>
  </si>
  <si>
    <t>Total de impermeabilização com argamassa polimérica medido até o BM 17 (m²)=</t>
  </si>
  <si>
    <t>Total de impermeabilização com argamassa polimérica a medir no BM 18 (m²)=</t>
  </si>
  <si>
    <t>Total de  impermeabilização com argamassa polimérica executado (m²) =</t>
  </si>
  <si>
    <t>Total de  área de contrapiso em argamassa de contrato (m²)=</t>
  </si>
  <si>
    <t>Total de área de contrapiso em argamassa medido até o BM 17 (m²)=</t>
  </si>
  <si>
    <t>Total de  área de contrapiso em argamassa a medir no BM 18 (m²)=</t>
  </si>
  <si>
    <t>Total de contrapiso em argamassa medido até o BM 17 (m²)=</t>
  </si>
  <si>
    <t>Total de área de contrapiso em argamassa até o BM 17 (m²) =</t>
  </si>
  <si>
    <t>Total de área de contrapiso em argamassa à medir no BM 18 (m²) =</t>
  </si>
  <si>
    <t>RESUMO DA MEMÓRIA DE CÁLCULO DO BM 18</t>
  </si>
  <si>
    <t>Peso total de fornecimento e montagem de estrutura metálica medido até o BM 17 (kg)=</t>
  </si>
  <si>
    <t>Peso total de fornecimento e montagem de estrutura metálica a medir no BM 18 (kg)=</t>
  </si>
  <si>
    <t>Total de aministração de obra medido até o BM 17 (und) =</t>
  </si>
  <si>
    <t>Total de aministração de obra a medir no BM 18 (und) =</t>
  </si>
  <si>
    <t>Alvenaria de apoio das vigas do auditório</t>
  </si>
  <si>
    <t>Total de alvenaria de vedação de blocos cerâmicos medido até o BM 17 (m²)=</t>
  </si>
  <si>
    <t>Total de alvenaria de vedação de blocos cerâmicos a medir no BM 18 (m²)=</t>
  </si>
  <si>
    <t>Total de área de alvenaria de vedação medido até o BM 17 (m²) =</t>
  </si>
  <si>
    <t>Total de área de alvenaria de vedação cm à medir no BM 18 (m²) =</t>
  </si>
  <si>
    <t>PERÍODO DA MEDIÇÃO: 01/05/2025 À 311/05/2025</t>
  </si>
  <si>
    <t>24.4</t>
  </si>
  <si>
    <t xml:space="preserve">Platibanda </t>
  </si>
  <si>
    <t>Total de grauteamento vertical em alvenaria executado (m³)=</t>
  </si>
  <si>
    <t>Espessura (m)</t>
  </si>
  <si>
    <t>Volume (m³)</t>
  </si>
  <si>
    <t>Total de grauteamento vertical em alvenaria a aditar (m³)=</t>
  </si>
  <si>
    <t>Total de grauteamento vertical em alvenaria a medir no BM 18 (m³)=</t>
  </si>
  <si>
    <t>Total de grauteamento vertical em alvenaria medido até o BM 17 (m³)=</t>
  </si>
  <si>
    <t>Total de grauteamento vertical em alvenaria de contrato (m³)=</t>
  </si>
  <si>
    <t xml:space="preserve"> 24.4.8</t>
  </si>
  <si>
    <t>Platibanda e paredes</t>
  </si>
  <si>
    <t>Total de grauteamento de cinta intermediária a medir no BM 18 (m³)=</t>
  </si>
  <si>
    <t>Total de grauteamento de cinta intermediária medido até o BM 17 (m³)=</t>
  </si>
  <si>
    <t>Total de grauteamento de cinta intermediária de contrato (m³)=</t>
  </si>
  <si>
    <t>Total de grauteamento de cinta intermediária executado (m³)=</t>
  </si>
  <si>
    <t>24.4.7</t>
  </si>
  <si>
    <t>Total de de emboço ou massa única a aditar (m³)=</t>
  </si>
  <si>
    <t>24.4.8</t>
  </si>
  <si>
    <t xml:space="preserve"> 24.4.10</t>
  </si>
  <si>
    <t>RESTAURO - EXECUÇÃO DE ORNATO COM CONFECÇÃO DE MOLDE E FÔRMA - 02 USOS</t>
  </si>
  <si>
    <t>Total de restauro - execução de ornatos executado (m²)=</t>
  </si>
  <si>
    <t>Total de restauro - execução de ornatos de contrato (m²)=</t>
  </si>
  <si>
    <t>Total de restauro - execução de ornatos medido até o BM 17 (m²)=</t>
  </si>
  <si>
    <t>Total de restauro - execução de ornatos a medir no BM 18 (m²)=</t>
  </si>
  <si>
    <t>Platibanda do casarão</t>
  </si>
  <si>
    <t>Área de Óculos do casarão (7und)</t>
  </si>
  <si>
    <t>Área dos ornatos das janelas e portas (10und)</t>
  </si>
  <si>
    <t>24.4.10</t>
  </si>
  <si>
    <t>Total de restauro - execução de ornato executado (m³)=</t>
  </si>
  <si>
    <t>Total de restauro - execução de ornato de contrato (m³)=</t>
  </si>
  <si>
    <t>Total de restauro - execução de ornato medido até o BM 17 (m³)=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</si>
</sst>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47">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0" fontId="13" fillId="0" borderId="31" xfId="1" applyFont="1" applyBorder="1" applyAlignment="1">
      <alignment horizontal="left" vertical="center"/>
    </xf>
    <xf numFmtId="0" fontId="13" fillId="0" borderId="18" xfId="1" applyFont="1" applyBorder="1" applyAlignment="1">
      <alignment horizontal="left" vertical="center" wrapText="1"/>
    </xf>
    <xf numFmtId="2" fontId="13" fillId="0" borderId="6" xfId="1" applyNumberFormat="1" applyFont="1" applyBorder="1" applyAlignment="1">
      <alignment horizontal="center" vertical="center"/>
    </xf>
    <xf numFmtId="0" fontId="13" fillId="0" borderId="41" xfId="1" applyFont="1" applyBorder="1" applyAlignment="1">
      <alignment horizontal="left" vertical="center"/>
    </xf>
    <xf numFmtId="2" fontId="13" fillId="0" borderId="5" xfId="1" applyNumberFormat="1" applyFont="1" applyBorder="1" applyAlignment="1">
      <alignment vertical="top"/>
    </xf>
    <xf numFmtId="0" fontId="13" fillId="0" borderId="31" xfId="1" applyFont="1" applyBorder="1" applyAlignment="1">
      <alignment vertical="center"/>
    </xf>
    <xf numFmtId="0" fontId="13" fillId="0" borderId="41" xfId="1" applyFont="1" applyBorder="1" applyAlignment="1">
      <alignment vertical="center"/>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1" fontId="11" fillId="8" borderId="11" xfId="1" applyNumberFormat="1" applyFont="1" applyFill="1" applyBorder="1" applyAlignment="1">
      <alignment horizontal="center" vertical="center" wrapText="1" shrinkToFit="1"/>
    </xf>
    <xf numFmtId="43" fontId="13" fillId="9" borderId="13" xfId="0" applyNumberFormat="1" applyFont="1" applyFill="1" applyBorder="1" applyAlignment="1">
      <alignment horizontal="right" vertical="center" wrapText="1"/>
    </xf>
    <xf numFmtId="0" fontId="13" fillId="0" borderId="32" xfId="1" applyFont="1" applyBorder="1" applyAlignment="1">
      <alignment horizontal="left" vertical="center" wrapText="1"/>
    </xf>
    <xf numFmtId="2" fontId="13" fillId="0" borderId="3" xfId="1" applyNumberFormat="1" applyFont="1" applyBorder="1" applyAlignment="1">
      <alignment horizontal="center" vertical="top" wrapText="1"/>
    </xf>
    <xf numFmtId="0" fontId="11" fillId="0" borderId="4"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2" fontId="7" fillId="0" borderId="6" xfId="1" applyNumberFormat="1" applyFont="1" applyBorder="1" applyAlignment="1">
      <alignment horizontal="right" vertical="center"/>
    </xf>
    <xf numFmtId="0" fontId="13" fillId="0" borderId="25" xfId="1" applyFont="1" applyBorder="1" applyAlignment="1">
      <alignment vertical="top"/>
    </xf>
    <xf numFmtId="2" fontId="13" fillId="0" borderId="26" xfId="1" applyNumberFormat="1" applyFont="1" applyBorder="1" applyAlignment="1">
      <alignment vertical="top"/>
    </xf>
    <xf numFmtId="0" fontId="13" fillId="0" borderId="42" xfId="1" applyFont="1" applyBorder="1" applyAlignment="1">
      <alignment horizontal="left" vertical="center" wrapText="1"/>
    </xf>
    <xf numFmtId="0" fontId="11" fillId="5" borderId="45" xfId="0" applyFont="1" applyFill="1" applyBorder="1" applyAlignment="1">
      <alignment horizontal="left" vertical="center" wrapText="1"/>
    </xf>
    <xf numFmtId="43" fontId="11" fillId="5" borderId="46" xfId="0" applyNumberFormat="1" applyFont="1" applyFill="1" applyBorder="1" applyAlignment="1">
      <alignment horizontal="right" vertical="center" wrapText="1"/>
    </xf>
    <xf numFmtId="0" fontId="13" fillId="0" borderId="47" xfId="0" applyFont="1" applyBorder="1" applyAlignment="1">
      <alignment horizontal="left" vertical="center" wrapText="1"/>
    </xf>
    <xf numFmtId="43" fontId="13" fillId="0" borderId="48" xfId="0" applyNumberFormat="1" applyFont="1" applyBorder="1" applyAlignment="1">
      <alignment horizontal="right" vertical="center" wrapText="1"/>
    </xf>
    <xf numFmtId="0" fontId="11" fillId="5" borderId="47" xfId="0" applyFont="1" applyFill="1" applyBorder="1" applyAlignment="1">
      <alignment horizontal="left" vertical="center" wrapText="1"/>
    </xf>
    <xf numFmtId="43" fontId="11" fillId="5" borderId="48" xfId="0" applyNumberFormat="1" applyFont="1" applyFill="1" applyBorder="1" applyAlignment="1">
      <alignment horizontal="right" vertical="center" wrapText="1"/>
    </xf>
    <xf numFmtId="0" fontId="7" fillId="0" borderId="47" xfId="0" applyFont="1" applyBorder="1" applyAlignment="1">
      <alignment horizontal="left" vertical="center" wrapText="1"/>
    </xf>
    <xf numFmtId="0" fontId="13" fillId="0" borderId="49" xfId="0" applyFont="1" applyBorder="1" applyAlignment="1">
      <alignment horizontal="left" vertical="center" wrapText="1"/>
    </xf>
    <xf numFmtId="43" fontId="13" fillId="0" borderId="50" xfId="0" applyNumberFormat="1" applyFont="1" applyBorder="1" applyAlignment="1">
      <alignment horizontal="right" vertical="center" wrapText="1"/>
    </xf>
    <xf numFmtId="0" fontId="13" fillId="0" borderId="42" xfId="1" applyFont="1" applyBorder="1" applyAlignment="1">
      <alignment horizontal="left" vertical="center"/>
    </xf>
    <xf numFmtId="0" fontId="13" fillId="0" borderId="2" xfId="1" applyFont="1" applyBorder="1" applyAlignment="1">
      <alignment horizontal="center" vertical="center" wrapText="1"/>
    </xf>
    <xf numFmtId="2" fontId="13" fillId="0" borderId="34" xfId="1" applyNumberFormat="1"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4" fillId="8" borderId="11" xfId="1" applyFont="1" applyFill="1" applyBorder="1" applyAlignment="1">
      <alignment horizontal="lef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2" borderId="11" xfId="1" applyFont="1" applyFill="1" applyBorder="1" applyAlignment="1">
      <alignment horizontal="left" vertical="center" wrapText="1"/>
    </xf>
    <xf numFmtId="0" fontId="12" fillId="0" borderId="30" xfId="1" applyFont="1" applyBorder="1" applyAlignment="1">
      <alignment horizontal="right" vertical="top"/>
    </xf>
    <xf numFmtId="0" fontId="4" fillId="0" borderId="30" xfId="1" applyFont="1" applyBorder="1" applyAlignment="1">
      <alignment horizontal="right" vertical="top"/>
    </xf>
    <xf numFmtId="0" fontId="13" fillId="0" borderId="30" xfId="1" applyFont="1" applyBorder="1" applyAlignment="1">
      <alignment horizontal="right" vertical="top"/>
    </xf>
    <xf numFmtId="0" fontId="11" fillId="7" borderId="11" xfId="1" applyFont="1" applyFill="1" applyBorder="1" applyAlignment="1">
      <alignment horizontal="left" vertical="center"/>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7" fillId="0" borderId="30" xfId="1" applyFont="1" applyBorder="1" applyAlignment="1">
      <alignment horizontal="right"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1" fillId="0" borderId="30" xfId="1" applyFont="1" applyBorder="1" applyAlignment="1">
      <alignment horizontal="right" vertical="top"/>
    </xf>
    <xf numFmtId="0" fontId="11" fillId="0" borderId="4" xfId="1" applyFont="1" applyBorder="1" applyAlignment="1">
      <alignment horizontal="right" vertical="top"/>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0" fillId="0" borderId="5" xfId="0" applyBorder="1" applyAlignment="1">
      <alignment horizontal="left" vertical="center"/>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41" xfId="1" applyFont="1" applyBorder="1" applyAlignment="1">
      <alignment horizontal="left" vertical="center"/>
    </xf>
    <xf numFmtId="0" fontId="16" fillId="6" borderId="43" xfId="1" applyFont="1" applyFill="1" applyBorder="1" applyAlignment="1">
      <alignment horizontal="center" vertical="center" wrapText="1"/>
    </xf>
    <xf numFmtId="0" fontId="16" fillId="6" borderId="44" xfId="1"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18" xfId="1" applyFont="1" applyBorder="1" applyAlignment="1">
      <alignment horizontal="left" vertical="center"/>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42" xfId="1" applyFont="1" applyBorder="1" applyAlignment="1">
      <alignment horizontal="lef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8" xfId="1" applyFont="1" applyBorder="1" applyAlignment="1">
      <alignment horizontal="left" vertical="center" wrapText="1"/>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F5766E78-C03E-45AD-8935-5AEF8A56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8423E7-A892-4A1D-85BB-CF99DE46E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402168</xdr:colOff>
      <xdr:row>3</xdr:row>
      <xdr:rowOff>109733</xdr:rowOff>
    </xdr:to>
    <xdr:pic>
      <xdr:nvPicPr>
        <xdr:cNvPr id="2" name="Picture 7">
          <a:extLst>
            <a:ext uri="{FF2B5EF4-FFF2-40B4-BE49-F238E27FC236}">
              <a16:creationId xmlns:a16="http://schemas.microsoft.com/office/drawing/2014/main" id="{6AD5875D-1B87-4068-8C4F-B04E738CC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4590"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showOutlineSymbols="0" showWhiteSpace="0" view="pageBreakPreview" topLeftCell="A424" zoomScale="80" zoomScaleNormal="100" zoomScaleSheetLayoutView="80" workbookViewId="0">
      <selection activeCell="K19" sqref="K19"/>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39"/>
      <c r="B1" s="1"/>
      <c r="C1" s="140"/>
      <c r="D1" s="140"/>
      <c r="E1" s="140"/>
      <c r="F1" s="140"/>
      <c r="G1" s="1"/>
      <c r="H1" s="1"/>
      <c r="I1" s="1"/>
      <c r="J1" s="1"/>
      <c r="K1" s="1"/>
      <c r="L1" s="1"/>
      <c r="M1" s="1"/>
    </row>
    <row r="2" spans="1:13" ht="80.099999999999994" customHeight="1" x14ac:dyDescent="0.2">
      <c r="A2" s="139"/>
      <c r="B2" s="3"/>
      <c r="C2" s="141"/>
      <c r="D2" s="141"/>
      <c r="E2" s="142"/>
      <c r="F2" s="142"/>
      <c r="G2" s="3"/>
      <c r="H2" s="3"/>
      <c r="I2" s="3"/>
      <c r="J2" s="3"/>
      <c r="K2" s="3"/>
      <c r="L2" s="3"/>
      <c r="M2" s="3"/>
    </row>
    <row r="3" spans="1:13" s="4" customFormat="1" ht="18" customHeight="1" x14ac:dyDescent="0.2">
      <c r="A3" s="143" t="s">
        <v>0</v>
      </c>
      <c r="B3" s="144"/>
      <c r="C3" s="144"/>
      <c r="D3" s="144"/>
      <c r="E3" s="144"/>
      <c r="F3" s="144"/>
      <c r="G3" s="145"/>
      <c r="H3" s="146" t="s">
        <v>1</v>
      </c>
      <c r="I3" s="147"/>
      <c r="J3" s="147"/>
      <c r="K3" s="148">
        <f>G435</f>
        <v>21389181.107551087</v>
      </c>
      <c r="L3" s="148"/>
      <c r="M3" s="148"/>
    </row>
    <row r="4" spans="1:13" s="4" customFormat="1" ht="18.75" customHeight="1" x14ac:dyDescent="0.2">
      <c r="A4" s="133" t="s">
        <v>2</v>
      </c>
      <c r="B4" s="134"/>
      <c r="C4" s="134"/>
      <c r="D4" s="134"/>
      <c r="E4" s="134"/>
      <c r="F4" s="134"/>
      <c r="G4" s="135"/>
      <c r="H4" s="136" t="s">
        <v>3</v>
      </c>
      <c r="I4" s="137"/>
      <c r="J4" s="137"/>
      <c r="K4" s="138">
        <f>K435</f>
        <v>13139708.658463947</v>
      </c>
      <c r="L4" s="138"/>
      <c r="M4" s="138"/>
    </row>
    <row r="5" spans="1:13" s="4" customFormat="1" ht="18.75" customHeight="1" x14ac:dyDescent="0.2">
      <c r="A5" s="133" t="s">
        <v>4</v>
      </c>
      <c r="B5" s="134"/>
      <c r="C5" s="134"/>
      <c r="D5" s="134"/>
      <c r="E5" s="134"/>
      <c r="F5" s="134"/>
      <c r="G5" s="135"/>
      <c r="H5" s="136" t="s">
        <v>5</v>
      </c>
      <c r="I5" s="137"/>
      <c r="J5" s="137"/>
      <c r="K5" s="138">
        <f>L435</f>
        <v>247392.00499480954</v>
      </c>
      <c r="L5" s="138"/>
      <c r="M5" s="138"/>
    </row>
    <row r="6" spans="1:13" s="4" customFormat="1" ht="17.25" customHeight="1" x14ac:dyDescent="0.2">
      <c r="A6" s="133" t="s">
        <v>6</v>
      </c>
      <c r="B6" s="134"/>
      <c r="C6" s="134"/>
      <c r="D6" s="134"/>
      <c r="E6" s="134"/>
      <c r="F6" s="134"/>
      <c r="G6" s="135"/>
      <c r="H6" s="136" t="s">
        <v>7</v>
      </c>
      <c r="I6" s="137"/>
      <c r="J6" s="137"/>
      <c r="K6" s="138">
        <f>M435</f>
        <v>13387100.663458757</v>
      </c>
      <c r="L6" s="138"/>
      <c r="M6" s="138"/>
    </row>
    <row r="7" spans="1:13" ht="19.5" customHeight="1" x14ac:dyDescent="0.2">
      <c r="A7" s="149" t="s">
        <v>8</v>
      </c>
      <c r="B7" s="150"/>
      <c r="C7" s="150"/>
      <c r="D7" s="150"/>
      <c r="E7" s="150"/>
      <c r="F7" s="150"/>
      <c r="G7" s="151"/>
      <c r="H7" s="152" t="s">
        <v>9</v>
      </c>
      <c r="I7" s="153"/>
      <c r="J7" s="153"/>
      <c r="K7" s="154">
        <f>K3-K6</f>
        <v>8002080.4440923296</v>
      </c>
      <c r="L7" s="154"/>
      <c r="M7" s="154"/>
    </row>
    <row r="8" spans="1:13" ht="26.25" customHeight="1" x14ac:dyDescent="0.2">
      <c r="A8" s="165" t="s">
        <v>1229</v>
      </c>
      <c r="B8" s="166"/>
      <c r="C8" s="166"/>
      <c r="D8" s="166"/>
      <c r="E8" s="166"/>
      <c r="F8" s="166"/>
      <c r="G8" s="167"/>
      <c r="H8" s="155" t="s">
        <v>1228</v>
      </c>
      <c r="I8" s="155"/>
      <c r="J8" s="155"/>
      <c r="K8" s="155"/>
      <c r="L8" s="155"/>
      <c r="M8" s="155"/>
    </row>
    <row r="9" spans="1:13" ht="24.75" customHeight="1" x14ac:dyDescent="0.2">
      <c r="A9" s="156" t="s">
        <v>10</v>
      </c>
      <c r="B9" s="156"/>
      <c r="C9" s="156"/>
      <c r="D9" s="156"/>
      <c r="E9" s="156"/>
      <c r="F9" s="156"/>
      <c r="G9" s="156"/>
      <c r="H9" s="156"/>
      <c r="I9" s="156"/>
      <c r="J9" s="156"/>
      <c r="K9" s="156"/>
      <c r="L9" s="156"/>
      <c r="M9" s="156"/>
    </row>
    <row r="10" spans="1:13" ht="15" x14ac:dyDescent="0.2">
      <c r="A10" s="5"/>
    </row>
    <row r="11" spans="1:13" ht="21.75" customHeight="1" x14ac:dyDescent="0.2">
      <c r="A11" s="157" t="s">
        <v>11</v>
      </c>
      <c r="B11" s="157" t="s">
        <v>12</v>
      </c>
      <c r="C11" s="157" t="s">
        <v>13</v>
      </c>
      <c r="D11" s="158" t="s">
        <v>14</v>
      </c>
      <c r="E11" s="158"/>
      <c r="F11" s="158"/>
      <c r="G11" s="158"/>
      <c r="H11" s="158" t="s">
        <v>15</v>
      </c>
      <c r="I11" s="158"/>
      <c r="J11" s="158"/>
      <c r="K11" s="158" t="s">
        <v>16</v>
      </c>
      <c r="L11" s="158"/>
      <c r="M11" s="158"/>
    </row>
    <row r="12" spans="1:13" ht="30" customHeight="1" x14ac:dyDescent="0.2">
      <c r="A12" s="157"/>
      <c r="B12" s="157"/>
      <c r="C12" s="157"/>
      <c r="D12" s="6" t="s">
        <v>17</v>
      </c>
      <c r="E12" s="6" t="s">
        <v>18</v>
      </c>
      <c r="F12" s="6" t="s">
        <v>19</v>
      </c>
      <c r="G12" s="6" t="s">
        <v>20</v>
      </c>
      <c r="H12" s="6" t="s">
        <v>21</v>
      </c>
      <c r="I12" s="6" t="s">
        <v>22</v>
      </c>
      <c r="J12" s="6" t="s">
        <v>23</v>
      </c>
      <c r="K12" s="6" t="s">
        <v>21</v>
      </c>
      <c r="L12" s="6" t="s">
        <v>22</v>
      </c>
      <c r="M12" s="6" t="s">
        <v>23</v>
      </c>
    </row>
    <row r="13" spans="1:13" ht="24" customHeight="1" x14ac:dyDescent="0.2">
      <c r="A13" s="121" t="s">
        <v>24</v>
      </c>
      <c r="B13" s="7" t="s">
        <v>25</v>
      </c>
      <c r="C13" s="7"/>
      <c r="D13" s="8"/>
      <c r="E13" s="7"/>
      <c r="F13" s="7"/>
      <c r="G13" s="10">
        <f>SUM(G14:G17)</f>
        <v>722837.82517100009</v>
      </c>
      <c r="H13" s="8"/>
      <c r="I13" s="9"/>
      <c r="J13" s="10"/>
      <c r="K13" s="10">
        <f>SUM(K14:K17)</f>
        <v>696219.52517100004</v>
      </c>
      <c r="L13" s="10">
        <f>SUM(L14:L17)</f>
        <v>0</v>
      </c>
      <c r="M13" s="122">
        <f>SUM(M14:M17)</f>
        <v>696219.52517100004</v>
      </c>
    </row>
    <row r="14" spans="1:13" ht="16.5" customHeight="1" x14ac:dyDescent="0.2">
      <c r="A14" s="123" t="s">
        <v>26</v>
      </c>
      <c r="B14" s="11" t="s">
        <v>27</v>
      </c>
      <c r="C14" s="12" t="s">
        <v>28</v>
      </c>
      <c r="D14" s="13">
        <v>11</v>
      </c>
      <c r="E14" s="14">
        <f>[1]CPUs!I6</f>
        <v>49155.89</v>
      </c>
      <c r="F14" s="14">
        <v>60771.42</v>
      </c>
      <c r="G14" s="14">
        <f>D14*F14</f>
        <v>668485.62</v>
      </c>
      <c r="H14" s="15">
        <v>11</v>
      </c>
      <c r="I14" s="13">
        <v>0</v>
      </c>
      <c r="J14" s="13">
        <v>11</v>
      </c>
      <c r="K14" s="13">
        <v>668485.62</v>
      </c>
      <c r="L14" s="13">
        <v>0</v>
      </c>
      <c r="M14" s="124">
        <v>668485.62</v>
      </c>
    </row>
    <row r="15" spans="1:13" ht="34.5" customHeight="1" x14ac:dyDescent="0.2">
      <c r="A15" s="123" t="s">
        <v>29</v>
      </c>
      <c r="B15" s="11" t="s">
        <v>30</v>
      </c>
      <c r="C15" s="12" t="s">
        <v>31</v>
      </c>
      <c r="D15" s="13">
        <v>18</v>
      </c>
      <c r="E15" s="14">
        <f>[1]CPUs!I17</f>
        <v>312.24</v>
      </c>
      <c r="F15" s="14">
        <v>386.02</v>
      </c>
      <c r="G15" s="14">
        <f>D15*F15</f>
        <v>6948.36</v>
      </c>
      <c r="H15" s="15">
        <v>18</v>
      </c>
      <c r="I15" s="13">
        <v>0</v>
      </c>
      <c r="J15" s="13">
        <v>18</v>
      </c>
      <c r="K15" s="13">
        <v>6948.36</v>
      </c>
      <c r="L15" s="13">
        <v>0</v>
      </c>
      <c r="M15" s="124">
        <v>6948.36</v>
      </c>
    </row>
    <row r="16" spans="1:13" ht="17.25" customHeight="1" x14ac:dyDescent="0.2">
      <c r="A16" s="123" t="s">
        <v>32</v>
      </c>
      <c r="B16" s="11" t="s">
        <v>33</v>
      </c>
      <c r="C16" s="12" t="s">
        <v>28</v>
      </c>
      <c r="D16" s="13">
        <v>1</v>
      </c>
      <c r="E16" s="14">
        <f>[1]CPUs!I29</f>
        <v>254.59</v>
      </c>
      <c r="F16" s="14">
        <v>294.53517099999999</v>
      </c>
      <c r="G16" s="14">
        <f>D16*F16</f>
        <v>294.53517099999999</v>
      </c>
      <c r="H16" s="15">
        <v>1</v>
      </c>
      <c r="I16" s="13">
        <v>0</v>
      </c>
      <c r="J16" s="13">
        <v>1</v>
      </c>
      <c r="K16" s="13">
        <v>294.53517099999999</v>
      </c>
      <c r="L16" s="13">
        <v>0</v>
      </c>
      <c r="M16" s="124">
        <v>294.53517099999999</v>
      </c>
    </row>
    <row r="17" spans="1:13" ht="16.5" customHeight="1" x14ac:dyDescent="0.2">
      <c r="A17" s="123" t="s">
        <v>34</v>
      </c>
      <c r="B17" s="11" t="s">
        <v>35</v>
      </c>
      <c r="C17" s="12" t="s">
        <v>13</v>
      </c>
      <c r="D17" s="13">
        <v>1</v>
      </c>
      <c r="E17" s="14">
        <f>[1]CPUs!I35</f>
        <v>38105.08</v>
      </c>
      <c r="F17" s="14">
        <v>47109.31</v>
      </c>
      <c r="G17" s="14">
        <f>D17*F17</f>
        <v>47109.31</v>
      </c>
      <c r="H17" s="13">
        <v>0.43496731325506499</v>
      </c>
      <c r="I17" s="13">
        <v>0</v>
      </c>
      <c r="J17" s="13">
        <v>0.43496731325506499</v>
      </c>
      <c r="K17" s="13">
        <v>20491.009999999966</v>
      </c>
      <c r="L17" s="13">
        <v>0</v>
      </c>
      <c r="M17" s="124">
        <v>20491.009999999966</v>
      </c>
    </row>
    <row r="18" spans="1:13" ht="24" customHeight="1" x14ac:dyDescent="0.2">
      <c r="A18" s="125" t="s">
        <v>36</v>
      </c>
      <c r="B18" s="16" t="s">
        <v>37</v>
      </c>
      <c r="C18" s="16"/>
      <c r="D18" s="17"/>
      <c r="E18" s="16"/>
      <c r="F18" s="16"/>
      <c r="G18" s="18">
        <f>SUM(G19:G25)</f>
        <v>73693.595420809346</v>
      </c>
      <c r="H18" s="17"/>
      <c r="I18" s="19"/>
      <c r="J18" s="20"/>
      <c r="K18" s="20">
        <v>73693.595420809317</v>
      </c>
      <c r="L18" s="20">
        <v>0</v>
      </c>
      <c r="M18" s="126">
        <v>73693.595420809317</v>
      </c>
    </row>
    <row r="19" spans="1:13" ht="32.25" customHeight="1" x14ac:dyDescent="0.2">
      <c r="A19" s="123" t="s">
        <v>38</v>
      </c>
      <c r="B19" s="11" t="s">
        <v>39</v>
      </c>
      <c r="C19" s="12" t="s">
        <v>31</v>
      </c>
      <c r="D19" s="13">
        <v>31.44</v>
      </c>
      <c r="E19" s="14">
        <f>[1]CPUs!I47</f>
        <v>573.22715839622401</v>
      </c>
      <c r="F19" s="14">
        <v>708.68073592525172</v>
      </c>
      <c r="G19" s="14">
        <f>D19*F19</f>
        <v>22280.922337489916</v>
      </c>
      <c r="H19" s="13">
        <v>31.439999999999998</v>
      </c>
      <c r="I19" s="13">
        <v>0</v>
      </c>
      <c r="J19" s="13">
        <v>31.439999999999998</v>
      </c>
      <c r="K19" s="13">
        <v>22280.922337489912</v>
      </c>
      <c r="L19" s="13">
        <v>0</v>
      </c>
      <c r="M19" s="124">
        <v>22280.922337489912</v>
      </c>
    </row>
    <row r="20" spans="1:13" ht="33" customHeight="1" x14ac:dyDescent="0.2">
      <c r="A20" s="123" t="s">
        <v>40</v>
      </c>
      <c r="B20" s="11" t="s">
        <v>41</v>
      </c>
      <c r="C20" s="12" t="s">
        <v>31</v>
      </c>
      <c r="D20" s="13">
        <v>17.04</v>
      </c>
      <c r="E20" s="14">
        <f>[1]CPUs!I98</f>
        <v>978.91286938692781</v>
      </c>
      <c r="F20" s="14">
        <v>1210.2299804230588</v>
      </c>
      <c r="G20" s="14">
        <f>(D20*F20)</f>
        <v>20622.318866408921</v>
      </c>
      <c r="H20" s="13">
        <v>17.04</v>
      </c>
      <c r="I20" s="13">
        <v>0</v>
      </c>
      <c r="J20" s="13">
        <v>17.04</v>
      </c>
      <c r="K20" s="13">
        <v>20622.318866408921</v>
      </c>
      <c r="L20" s="13">
        <v>0</v>
      </c>
      <c r="M20" s="124">
        <v>20622.318866408921</v>
      </c>
    </row>
    <row r="21" spans="1:13" ht="26.25" customHeight="1" x14ac:dyDescent="0.2">
      <c r="A21" s="123" t="s">
        <v>42</v>
      </c>
      <c r="B21" s="11" t="s">
        <v>43</v>
      </c>
      <c r="C21" s="12" t="s">
        <v>31</v>
      </c>
      <c r="D21" s="13">
        <v>6</v>
      </c>
      <c r="E21" s="14">
        <f>[1]CPUs!I169</f>
        <v>905.00213229131214</v>
      </c>
      <c r="F21" s="14">
        <v>1118.8541361517491</v>
      </c>
      <c r="G21" s="14">
        <f>D21*F21</f>
        <v>6713.1248169104947</v>
      </c>
      <c r="H21" s="13">
        <v>6</v>
      </c>
      <c r="I21" s="13">
        <v>0</v>
      </c>
      <c r="J21" s="13">
        <v>6</v>
      </c>
      <c r="K21" s="13">
        <v>6713.1248169104947</v>
      </c>
      <c r="L21" s="13">
        <v>0</v>
      </c>
      <c r="M21" s="124">
        <v>6713.1248169104947</v>
      </c>
    </row>
    <row r="22" spans="1:13" ht="35.25" customHeight="1" x14ac:dyDescent="0.2">
      <c r="A22" s="123" t="s">
        <v>44</v>
      </c>
      <c r="B22" s="11" t="s">
        <v>45</v>
      </c>
      <c r="C22" s="12" t="s">
        <v>46</v>
      </c>
      <c r="D22" s="13">
        <v>275.08</v>
      </c>
      <c r="E22" s="13">
        <f>[1]CPUs!I217</f>
        <v>51.51</v>
      </c>
      <c r="F22" s="13">
        <v>63.68</v>
      </c>
      <c r="G22" s="14">
        <f>D22*F22</f>
        <v>17517.094399999998</v>
      </c>
      <c r="H22" s="13">
        <v>275.08</v>
      </c>
      <c r="I22" s="13">
        <v>0</v>
      </c>
      <c r="J22" s="13">
        <v>275.08</v>
      </c>
      <c r="K22" s="13">
        <v>17517.094399999998</v>
      </c>
      <c r="L22" s="13">
        <v>0</v>
      </c>
      <c r="M22" s="124">
        <v>17517.094399999998</v>
      </c>
    </row>
    <row r="23" spans="1:13" x14ac:dyDescent="0.2">
      <c r="A23" s="123" t="s">
        <v>47</v>
      </c>
      <c r="B23" s="11" t="s">
        <v>48</v>
      </c>
      <c r="C23" s="12" t="s">
        <v>31</v>
      </c>
      <c r="D23" s="13">
        <v>40.5</v>
      </c>
      <c r="E23" s="13">
        <f>[1]CPUs!I233</f>
        <v>100.66</v>
      </c>
      <c r="F23" s="13">
        <v>124.44</v>
      </c>
      <c r="G23" s="14">
        <f>D23*F23</f>
        <v>5039.82</v>
      </c>
      <c r="H23" s="13">
        <v>40.5</v>
      </c>
      <c r="I23" s="13">
        <v>0</v>
      </c>
      <c r="J23" s="13">
        <v>40.5</v>
      </c>
      <c r="K23" s="13">
        <v>5039.82</v>
      </c>
      <c r="L23" s="13">
        <v>0</v>
      </c>
      <c r="M23" s="124">
        <v>5039.82</v>
      </c>
    </row>
    <row r="24" spans="1:13" ht="39" customHeight="1" x14ac:dyDescent="0.2">
      <c r="A24" s="123" t="s">
        <v>49</v>
      </c>
      <c r="B24" s="11" t="s">
        <v>50</v>
      </c>
      <c r="C24" s="12" t="s">
        <v>31</v>
      </c>
      <c r="D24" s="13">
        <v>1876.5</v>
      </c>
      <c r="E24" s="13">
        <f>[1]CPUs!I247</f>
        <v>0.32</v>
      </c>
      <c r="F24" s="13">
        <v>0.39</v>
      </c>
      <c r="G24" s="14">
        <f>(D24*F24)</f>
        <v>731.83500000000004</v>
      </c>
      <c r="H24" s="13">
        <v>1876.5</v>
      </c>
      <c r="I24" s="13">
        <v>0</v>
      </c>
      <c r="J24" s="13">
        <v>1876.5</v>
      </c>
      <c r="K24" s="13">
        <v>731.83500000000004</v>
      </c>
      <c r="L24" s="13">
        <v>0</v>
      </c>
      <c r="M24" s="124">
        <v>731.83500000000004</v>
      </c>
    </row>
    <row r="25" spans="1:13" ht="51.95" customHeight="1" x14ac:dyDescent="0.2">
      <c r="A25" s="123" t="s">
        <v>51</v>
      </c>
      <c r="B25" s="11" t="s">
        <v>52</v>
      </c>
      <c r="C25" s="12" t="s">
        <v>28</v>
      </c>
      <c r="D25" s="13">
        <v>1</v>
      </c>
      <c r="E25" s="13">
        <f>[1]CPUs!I256</f>
        <v>637.78</v>
      </c>
      <c r="F25" s="13">
        <v>788.48</v>
      </c>
      <c r="G25" s="14">
        <f>D25*F25</f>
        <v>788.48</v>
      </c>
      <c r="H25" s="13">
        <v>1</v>
      </c>
      <c r="I25" s="13">
        <v>0</v>
      </c>
      <c r="J25" s="13">
        <v>1</v>
      </c>
      <c r="K25" s="13">
        <v>788.48</v>
      </c>
      <c r="L25" s="13">
        <v>0</v>
      </c>
      <c r="M25" s="124">
        <v>788.48</v>
      </c>
    </row>
    <row r="26" spans="1:13" ht="24" customHeight="1" x14ac:dyDescent="0.2">
      <c r="A26" s="125" t="s">
        <v>53</v>
      </c>
      <c r="B26" s="16" t="s">
        <v>54</v>
      </c>
      <c r="C26" s="16"/>
      <c r="D26" s="20"/>
      <c r="E26" s="19"/>
      <c r="F26" s="19"/>
      <c r="G26" s="20">
        <f>SUM(G27:G28)</f>
        <v>6178.2861999999996</v>
      </c>
      <c r="H26" s="20"/>
      <c r="I26" s="19"/>
      <c r="J26" s="20"/>
      <c r="K26" s="20">
        <v>6178.2861999999996</v>
      </c>
      <c r="L26" s="20">
        <v>0</v>
      </c>
      <c r="M26" s="126">
        <v>6178.2861999999996</v>
      </c>
    </row>
    <row r="27" spans="1:13" ht="29.25" customHeight="1" x14ac:dyDescent="0.2">
      <c r="A27" s="123" t="s">
        <v>55</v>
      </c>
      <c r="B27" s="11" t="s">
        <v>56</v>
      </c>
      <c r="C27" s="12" t="s">
        <v>31</v>
      </c>
      <c r="D27" s="13">
        <v>255.8</v>
      </c>
      <c r="E27" s="13">
        <f>[1]CPUs!I279</f>
        <v>16.239999999999998</v>
      </c>
      <c r="F27" s="13">
        <v>20.07</v>
      </c>
      <c r="G27" s="14">
        <f>(D27*F27)</f>
        <v>5133.9059999999999</v>
      </c>
      <c r="H27" s="13">
        <v>255.8</v>
      </c>
      <c r="I27" s="13">
        <v>0</v>
      </c>
      <c r="J27" s="13">
        <v>255.8</v>
      </c>
      <c r="K27" s="13">
        <v>5133.9059999999999</v>
      </c>
      <c r="L27" s="13">
        <v>0</v>
      </c>
      <c r="M27" s="124">
        <v>5133.9059999999999</v>
      </c>
    </row>
    <row r="28" spans="1:13" ht="29.25" customHeight="1" x14ac:dyDescent="0.2">
      <c r="A28" s="123" t="s">
        <v>57</v>
      </c>
      <c r="B28" s="11" t="s">
        <v>58</v>
      </c>
      <c r="C28" s="12" t="s">
        <v>59</v>
      </c>
      <c r="D28" s="13">
        <v>18.739999999999998</v>
      </c>
      <c r="E28" s="13">
        <f>[1]CPUs!I289</f>
        <v>45.08</v>
      </c>
      <c r="F28" s="13">
        <v>55.73</v>
      </c>
      <c r="G28" s="14">
        <f>(D28*F28)</f>
        <v>1044.3801999999998</v>
      </c>
      <c r="H28" s="13">
        <v>18.739999999999998</v>
      </c>
      <c r="I28" s="13">
        <v>0</v>
      </c>
      <c r="J28" s="13">
        <v>18.739999999999998</v>
      </c>
      <c r="K28" s="13">
        <v>1044.3801999999998</v>
      </c>
      <c r="L28" s="13">
        <v>0</v>
      </c>
      <c r="M28" s="124">
        <v>1044.3801999999998</v>
      </c>
    </row>
    <row r="29" spans="1:13" ht="24" customHeight="1" x14ac:dyDescent="0.2">
      <c r="A29" s="125" t="s">
        <v>60</v>
      </c>
      <c r="B29" s="16" t="s">
        <v>61</v>
      </c>
      <c r="C29" s="16"/>
      <c r="D29" s="20"/>
      <c r="E29" s="19"/>
      <c r="F29" s="19"/>
      <c r="G29" s="20">
        <f>G30+G35+G39</f>
        <v>1651945.9748911783</v>
      </c>
      <c r="H29" s="20"/>
      <c r="I29" s="19"/>
      <c r="J29" s="20"/>
      <c r="K29" s="20">
        <v>1630278.1486201</v>
      </c>
      <c r="L29" s="20">
        <v>0</v>
      </c>
      <c r="M29" s="126">
        <v>1630278.1486201</v>
      </c>
    </row>
    <row r="30" spans="1:13" ht="24" customHeight="1" x14ac:dyDescent="0.2">
      <c r="A30" s="125" t="s">
        <v>62</v>
      </c>
      <c r="B30" s="16" t="s">
        <v>63</v>
      </c>
      <c r="C30" s="16"/>
      <c r="D30" s="20"/>
      <c r="E30" s="19"/>
      <c r="F30" s="19"/>
      <c r="G30" s="20">
        <f>SUM(G31:G34)</f>
        <v>380317.17500300007</v>
      </c>
      <c r="H30" s="20"/>
      <c r="I30" s="19"/>
      <c r="J30" s="20"/>
      <c r="K30" s="20">
        <v>380317.18361000001</v>
      </c>
      <c r="L30" s="20">
        <v>0</v>
      </c>
      <c r="M30" s="126">
        <v>380317.18361000001</v>
      </c>
    </row>
    <row r="31" spans="1:13" ht="65.099999999999994" customHeight="1" x14ac:dyDescent="0.2">
      <c r="A31" s="123" t="s">
        <v>64</v>
      </c>
      <c r="B31" s="11" t="s">
        <v>65</v>
      </c>
      <c r="C31" s="12" t="s">
        <v>59</v>
      </c>
      <c r="D31" s="13">
        <v>164.1</v>
      </c>
      <c r="E31" s="13">
        <f>[1]CPUs!I296</f>
        <v>15.85</v>
      </c>
      <c r="F31" s="13">
        <v>19.59</v>
      </c>
      <c r="G31" s="14">
        <f>D31*F31</f>
        <v>3214.7190000000001</v>
      </c>
      <c r="H31" s="13">
        <v>164.1</v>
      </c>
      <c r="I31" s="13">
        <v>0</v>
      </c>
      <c r="J31" s="13">
        <v>164.1</v>
      </c>
      <c r="K31" s="13">
        <v>3214.7190000000001</v>
      </c>
      <c r="L31" s="13">
        <v>0</v>
      </c>
      <c r="M31" s="124">
        <v>3214.7190000000001</v>
      </c>
    </row>
    <row r="32" spans="1:13" ht="65.099999999999994" customHeight="1" x14ac:dyDescent="0.2">
      <c r="A32" s="123" t="s">
        <v>66</v>
      </c>
      <c r="B32" s="11" t="s">
        <v>67</v>
      </c>
      <c r="C32" s="12" t="s">
        <v>59</v>
      </c>
      <c r="D32" s="13">
        <v>3849.76</v>
      </c>
      <c r="E32" s="13">
        <f>[1]CPUs!I306</f>
        <v>29.43</v>
      </c>
      <c r="F32" s="13">
        <v>36.380000000000003</v>
      </c>
      <c r="G32" s="14">
        <f>D32*F32</f>
        <v>140054.26880000002</v>
      </c>
      <c r="H32" s="13">
        <v>3849.76</v>
      </c>
      <c r="I32" s="13">
        <v>0</v>
      </c>
      <c r="J32" s="13">
        <v>3849.76</v>
      </c>
      <c r="K32" s="13">
        <v>140054.26880000002</v>
      </c>
      <c r="L32" s="13">
        <v>0</v>
      </c>
      <c r="M32" s="124">
        <v>140054.26880000002</v>
      </c>
    </row>
    <row r="33" spans="1:13" ht="39" customHeight="1" x14ac:dyDescent="0.2">
      <c r="A33" s="123" t="s">
        <v>68</v>
      </c>
      <c r="B33" s="11" t="s">
        <v>69</v>
      </c>
      <c r="C33" s="12" t="s">
        <v>70</v>
      </c>
      <c r="D33" s="13">
        <v>70365.421950000004</v>
      </c>
      <c r="E33" s="13">
        <f>[1]CPUs!I316</f>
        <v>2.16</v>
      </c>
      <c r="F33" s="13">
        <v>2.67</v>
      </c>
      <c r="G33" s="14">
        <f>D33*F33</f>
        <v>187875.6766065</v>
      </c>
      <c r="H33" s="13">
        <v>70365.425000000003</v>
      </c>
      <c r="I33" s="13">
        <v>0</v>
      </c>
      <c r="J33" s="13">
        <v>70365.425000000003</v>
      </c>
      <c r="K33" s="13">
        <v>187875.68475000001</v>
      </c>
      <c r="L33" s="13">
        <v>0</v>
      </c>
      <c r="M33" s="124">
        <v>187875.68475000001</v>
      </c>
    </row>
    <row r="34" spans="1:13" ht="51.95" customHeight="1" x14ac:dyDescent="0.2">
      <c r="A34" s="123" t="s">
        <v>71</v>
      </c>
      <c r="B34" s="11" t="s">
        <v>72</v>
      </c>
      <c r="C34" s="12" t="s">
        <v>59</v>
      </c>
      <c r="D34" s="13">
        <v>5304.4779500000004</v>
      </c>
      <c r="E34" s="13">
        <f>[1]CPUs!I323</f>
        <v>7.5</v>
      </c>
      <c r="F34" s="13">
        <v>9.27</v>
      </c>
      <c r="G34" s="14">
        <f>(D34*F34)</f>
        <v>49172.510596500004</v>
      </c>
      <c r="H34" s="13">
        <v>5304.4779999999992</v>
      </c>
      <c r="I34" s="13">
        <v>0</v>
      </c>
      <c r="J34" s="13">
        <v>5304.4779999999992</v>
      </c>
      <c r="K34" s="13">
        <v>49172.51105999999</v>
      </c>
      <c r="L34" s="13">
        <v>0</v>
      </c>
      <c r="M34" s="124">
        <v>49172.51105999999</v>
      </c>
    </row>
    <row r="35" spans="1:13" ht="24" customHeight="1" x14ac:dyDescent="0.2">
      <c r="A35" s="125" t="s">
        <v>73</v>
      </c>
      <c r="B35" s="16" t="s">
        <v>74</v>
      </c>
      <c r="C35" s="16"/>
      <c r="D35" s="20"/>
      <c r="E35" s="19"/>
      <c r="F35" s="19"/>
      <c r="G35" s="20">
        <f>SUM(G36:G38)</f>
        <v>422399.37</v>
      </c>
      <c r="H35" s="20"/>
      <c r="I35" s="19"/>
      <c r="J35" s="20"/>
      <c r="K35" s="20">
        <v>422399.37</v>
      </c>
      <c r="L35" s="20">
        <v>0</v>
      </c>
      <c r="M35" s="126">
        <v>422399.37</v>
      </c>
    </row>
    <row r="36" spans="1:13" ht="51.95" customHeight="1" x14ac:dyDescent="0.2">
      <c r="A36" s="123" t="s">
        <v>75</v>
      </c>
      <c r="B36" s="11" t="s">
        <v>76</v>
      </c>
      <c r="C36" s="12" t="s">
        <v>46</v>
      </c>
      <c r="D36" s="13">
        <v>3789</v>
      </c>
      <c r="E36" s="13">
        <f>[1]CPUs!I332</f>
        <v>88.4</v>
      </c>
      <c r="F36" s="13">
        <v>109.28</v>
      </c>
      <c r="G36" s="13">
        <f>D36*F36</f>
        <v>414061.92</v>
      </c>
      <c r="H36" s="13">
        <v>3789</v>
      </c>
      <c r="I36" s="13">
        <v>0</v>
      </c>
      <c r="J36" s="13">
        <v>3789</v>
      </c>
      <c r="K36" s="13">
        <v>414061.92</v>
      </c>
      <c r="L36" s="13">
        <v>0</v>
      </c>
      <c r="M36" s="124">
        <v>414061.92</v>
      </c>
    </row>
    <row r="37" spans="1:13" ht="32.1" hidden="1" customHeight="1" x14ac:dyDescent="0.2">
      <c r="A37" s="123" t="s">
        <v>77</v>
      </c>
      <c r="B37" s="11" t="s">
        <v>78</v>
      </c>
      <c r="C37" s="12" t="s">
        <v>79</v>
      </c>
      <c r="D37" s="13">
        <v>0</v>
      </c>
      <c r="E37" s="13">
        <f>[1]CPUs!I347</f>
        <v>10.48</v>
      </c>
      <c r="F37" s="13">
        <f>[1]CPUs!J352</f>
        <v>12.95</v>
      </c>
      <c r="G37" s="13">
        <f>(D37*F37)</f>
        <v>0</v>
      </c>
      <c r="H37" s="13">
        <v>0</v>
      </c>
      <c r="I37" s="13">
        <v>0</v>
      </c>
      <c r="J37" s="13">
        <v>0</v>
      </c>
      <c r="K37" s="13">
        <v>0</v>
      </c>
      <c r="L37" s="13">
        <v>0</v>
      </c>
      <c r="M37" s="124">
        <v>0</v>
      </c>
    </row>
    <row r="38" spans="1:13" ht="32.1" customHeight="1" x14ac:dyDescent="0.2">
      <c r="A38" s="123" t="s">
        <v>80</v>
      </c>
      <c r="B38" s="11" t="s">
        <v>81</v>
      </c>
      <c r="C38" s="12" t="s">
        <v>79</v>
      </c>
      <c r="D38" s="13">
        <v>505.3</v>
      </c>
      <c r="E38" s="13">
        <f>[1]CPUs!I355</f>
        <v>13.35</v>
      </c>
      <c r="F38" s="13">
        <v>16.5</v>
      </c>
      <c r="G38" s="13">
        <f>(D38*F38)</f>
        <v>8337.4500000000007</v>
      </c>
      <c r="H38" s="13">
        <v>505.30000000000007</v>
      </c>
      <c r="I38" s="13">
        <v>0</v>
      </c>
      <c r="J38" s="13">
        <v>505.30000000000007</v>
      </c>
      <c r="K38" s="13">
        <v>8337.4500000000007</v>
      </c>
      <c r="L38" s="13">
        <v>0</v>
      </c>
      <c r="M38" s="124">
        <v>8337.4500000000007</v>
      </c>
    </row>
    <row r="39" spans="1:13" ht="24" customHeight="1" x14ac:dyDescent="0.2">
      <c r="A39" s="125" t="s">
        <v>82</v>
      </c>
      <c r="B39" s="16" t="s">
        <v>83</v>
      </c>
      <c r="C39" s="16"/>
      <c r="D39" s="20"/>
      <c r="E39" s="19"/>
      <c r="F39" s="19"/>
      <c r="G39" s="20">
        <f>G40+G47</f>
        <v>849229.42988817836</v>
      </c>
      <c r="H39" s="20"/>
      <c r="I39" s="19"/>
      <c r="J39" s="20"/>
      <c r="K39" s="20">
        <v>827561.59501009993</v>
      </c>
      <c r="L39" s="20">
        <v>0</v>
      </c>
      <c r="M39" s="126">
        <v>827561.59501009993</v>
      </c>
    </row>
    <row r="40" spans="1:13" ht="24" customHeight="1" x14ac:dyDescent="0.2">
      <c r="A40" s="125" t="s">
        <v>84</v>
      </c>
      <c r="B40" s="16" t="s">
        <v>85</v>
      </c>
      <c r="C40" s="16"/>
      <c r="D40" s="20"/>
      <c r="E40" s="19"/>
      <c r="F40" s="19"/>
      <c r="G40" s="20">
        <f>SUM(G41:G46)</f>
        <v>306342.41395007842</v>
      </c>
      <c r="H40" s="20"/>
      <c r="I40" s="19"/>
      <c r="J40" s="20"/>
      <c r="K40" s="20">
        <v>298433.00754199998</v>
      </c>
      <c r="L40" s="20">
        <v>0</v>
      </c>
      <c r="M40" s="126">
        <v>298433.00754199998</v>
      </c>
    </row>
    <row r="41" spans="1:13" ht="51.95" customHeight="1" x14ac:dyDescent="0.2">
      <c r="A41" s="123" t="s">
        <v>86</v>
      </c>
      <c r="B41" s="11" t="s">
        <v>87</v>
      </c>
      <c r="C41" s="12" t="s">
        <v>46</v>
      </c>
      <c r="D41" s="13">
        <v>686.4</v>
      </c>
      <c r="E41" s="13">
        <f>[1]CPUs!I365</f>
        <v>127.94</v>
      </c>
      <c r="F41" s="13">
        <v>158.16999999999999</v>
      </c>
      <c r="G41" s="13">
        <f>D41*F41</f>
        <v>108567.88799999999</v>
      </c>
      <c r="H41" s="13">
        <v>686.4</v>
      </c>
      <c r="I41" s="13">
        <v>0</v>
      </c>
      <c r="J41" s="13">
        <v>686.4</v>
      </c>
      <c r="K41" s="13">
        <v>108567.88799999999</v>
      </c>
      <c r="L41" s="13">
        <v>0</v>
      </c>
      <c r="M41" s="124">
        <v>108567.88799999999</v>
      </c>
    </row>
    <row r="42" spans="1:13" ht="30.95" customHeight="1" x14ac:dyDescent="0.2">
      <c r="A42" s="123" t="s">
        <v>88</v>
      </c>
      <c r="B42" s="11" t="s">
        <v>89</v>
      </c>
      <c r="C42" s="12" t="s">
        <v>59</v>
      </c>
      <c r="D42" s="13">
        <v>183.89160000000001</v>
      </c>
      <c r="E42" s="13">
        <f>[1]CPUs!I379</f>
        <v>0</v>
      </c>
      <c r="F42" s="13">
        <v>40.98</v>
      </c>
      <c r="G42" s="13">
        <f>(D42*F42)</f>
        <v>7535.8777680000003</v>
      </c>
      <c r="H42" s="13">
        <v>183.89160000000001</v>
      </c>
      <c r="I42" s="13">
        <v>0</v>
      </c>
      <c r="J42" s="13">
        <v>183.89160000000001</v>
      </c>
      <c r="K42" s="13">
        <v>7535.8777680000003</v>
      </c>
      <c r="L42" s="13">
        <v>0</v>
      </c>
      <c r="M42" s="124">
        <v>7535.8777680000003</v>
      </c>
    </row>
    <row r="43" spans="1:13" ht="30.95" customHeight="1" x14ac:dyDescent="0.2">
      <c r="A43" s="127" t="s">
        <v>836</v>
      </c>
      <c r="B43" s="55" t="s">
        <v>710</v>
      </c>
      <c r="C43" s="56" t="s">
        <v>59</v>
      </c>
      <c r="D43" s="57">
        <v>227.83130000000003</v>
      </c>
      <c r="E43" s="13"/>
      <c r="F43" s="57">
        <v>55.35</v>
      </c>
      <c r="G43" s="13">
        <f>(D43*F43)</f>
        <v>12610.462455000003</v>
      </c>
      <c r="H43" s="13">
        <v>174.32820000000004</v>
      </c>
      <c r="I43" s="13">
        <v>0</v>
      </c>
      <c r="J43" s="13">
        <v>174.32820000000004</v>
      </c>
      <c r="K43" s="13">
        <v>9649.0658700000022</v>
      </c>
      <c r="L43" s="13">
        <v>0</v>
      </c>
      <c r="M43" s="124">
        <v>9649.0658700000022</v>
      </c>
    </row>
    <row r="44" spans="1:13" ht="42.75" customHeight="1" x14ac:dyDescent="0.2">
      <c r="A44" s="127" t="s">
        <v>837</v>
      </c>
      <c r="B44" s="55" t="s">
        <v>838</v>
      </c>
      <c r="C44" s="56" t="s">
        <v>46</v>
      </c>
      <c r="D44" s="57">
        <v>980</v>
      </c>
      <c r="E44" s="13"/>
      <c r="F44" s="57">
        <v>152.5</v>
      </c>
      <c r="G44" s="13">
        <f>D44*F44</f>
        <v>149450</v>
      </c>
      <c r="H44" s="13">
        <v>980</v>
      </c>
      <c r="I44" s="13">
        <v>0</v>
      </c>
      <c r="J44" s="13">
        <v>980</v>
      </c>
      <c r="K44" s="13">
        <v>149450</v>
      </c>
      <c r="L44" s="13">
        <v>0</v>
      </c>
      <c r="M44" s="124">
        <v>149450</v>
      </c>
    </row>
    <row r="45" spans="1:13" ht="30.95" customHeight="1" x14ac:dyDescent="0.2">
      <c r="A45" s="127" t="s">
        <v>839</v>
      </c>
      <c r="B45" s="55" t="s">
        <v>840</v>
      </c>
      <c r="C45" s="56" t="s">
        <v>28</v>
      </c>
      <c r="D45" s="57">
        <v>964</v>
      </c>
      <c r="E45" s="13">
        <f>[1]CPUs!I379</f>
        <v>0</v>
      </c>
      <c r="F45" s="57">
        <v>13.747655999999999</v>
      </c>
      <c r="G45" s="13">
        <f>D45*F45</f>
        <v>13252.740383999999</v>
      </c>
      <c r="H45" s="13">
        <v>964</v>
      </c>
      <c r="I45" s="13">
        <v>0</v>
      </c>
      <c r="J45" s="13">
        <v>964</v>
      </c>
      <c r="K45" s="13">
        <v>13252.740383999999</v>
      </c>
      <c r="L45" s="13">
        <v>0</v>
      </c>
      <c r="M45" s="124">
        <v>13252.740383999999</v>
      </c>
    </row>
    <row r="46" spans="1:13" ht="43.5" customHeight="1" x14ac:dyDescent="0.2">
      <c r="A46" s="127" t="s">
        <v>841</v>
      </c>
      <c r="B46" s="55" t="s">
        <v>842</v>
      </c>
      <c r="C46" s="56" t="s">
        <v>59</v>
      </c>
      <c r="D46" s="57">
        <v>29.918399999999998</v>
      </c>
      <c r="E46" s="13">
        <f>[1]CPUs!I380</f>
        <v>33.15</v>
      </c>
      <c r="F46" s="57">
        <v>498.87177599999995</v>
      </c>
      <c r="G46" s="13">
        <f>(D46*F46)</f>
        <v>14925.445343078398</v>
      </c>
      <c r="H46" s="13">
        <v>20</v>
      </c>
      <c r="I46" s="13">
        <v>0</v>
      </c>
      <c r="J46" s="13">
        <v>20</v>
      </c>
      <c r="K46" s="13">
        <v>9977.4355199999991</v>
      </c>
      <c r="L46" s="13">
        <v>0</v>
      </c>
      <c r="M46" s="124">
        <v>9977.4355199999991</v>
      </c>
    </row>
    <row r="47" spans="1:13" ht="24" customHeight="1" x14ac:dyDescent="0.2">
      <c r="A47" s="125" t="s">
        <v>90</v>
      </c>
      <c r="B47" s="16" t="s">
        <v>91</v>
      </c>
      <c r="C47" s="16"/>
      <c r="D47" s="20"/>
      <c r="E47" s="19"/>
      <c r="F47" s="19"/>
      <c r="G47" s="20">
        <f>SUM(G48:G63)</f>
        <v>542887.01593809994</v>
      </c>
      <c r="H47" s="20"/>
      <c r="I47" s="19"/>
      <c r="J47" s="20"/>
      <c r="K47" s="20">
        <v>529128.58746810001</v>
      </c>
      <c r="L47" s="20">
        <v>0</v>
      </c>
      <c r="M47" s="126">
        <v>529128.58746810001</v>
      </c>
    </row>
    <row r="48" spans="1:13" ht="39" customHeight="1" x14ac:dyDescent="0.2">
      <c r="A48" s="123" t="s">
        <v>92</v>
      </c>
      <c r="B48" s="11" t="s">
        <v>93</v>
      </c>
      <c r="C48" s="12" t="s">
        <v>59</v>
      </c>
      <c r="D48" s="13">
        <v>28</v>
      </c>
      <c r="E48" s="13">
        <f>[1]CPUs!I390</f>
        <v>618.26</v>
      </c>
      <c r="F48" s="13">
        <v>764.35</v>
      </c>
      <c r="G48" s="13">
        <f>(D48*F48)</f>
        <v>21401.8</v>
      </c>
      <c r="H48" s="13">
        <v>28</v>
      </c>
      <c r="I48" s="13">
        <v>0</v>
      </c>
      <c r="J48" s="13">
        <v>28</v>
      </c>
      <c r="K48" s="13">
        <v>21401.8</v>
      </c>
      <c r="L48" s="13">
        <v>0</v>
      </c>
      <c r="M48" s="124">
        <v>21401.8</v>
      </c>
    </row>
    <row r="49" spans="1:13" ht="39" customHeight="1" x14ac:dyDescent="0.2">
      <c r="A49" s="123" t="s">
        <v>94</v>
      </c>
      <c r="B49" s="11" t="s">
        <v>95</v>
      </c>
      <c r="C49" s="12" t="s">
        <v>59</v>
      </c>
      <c r="D49" s="13">
        <v>162.87799999999999</v>
      </c>
      <c r="E49" s="13">
        <f>[1]CPUs!I400</f>
        <v>78.849999999999994</v>
      </c>
      <c r="F49" s="13">
        <v>97.48</v>
      </c>
      <c r="G49" s="13">
        <f>(D49*F49)</f>
        <v>15877.34744</v>
      </c>
      <c r="H49" s="13">
        <v>155.2045</v>
      </c>
      <c r="I49" s="13">
        <v>0</v>
      </c>
      <c r="J49" s="13">
        <v>155.2045</v>
      </c>
      <c r="K49" s="13">
        <v>15129.33466</v>
      </c>
      <c r="L49" s="13">
        <v>0</v>
      </c>
      <c r="M49" s="124">
        <v>15129.33466</v>
      </c>
    </row>
    <row r="50" spans="1:13" ht="39" customHeight="1" x14ac:dyDescent="0.2">
      <c r="A50" s="123" t="s">
        <v>96</v>
      </c>
      <c r="B50" s="11" t="s">
        <v>97</v>
      </c>
      <c r="C50" s="12" t="s">
        <v>31</v>
      </c>
      <c r="D50" s="13">
        <v>1000.46</v>
      </c>
      <c r="E50" s="13">
        <f>[1]CPUs!I407</f>
        <v>119.28</v>
      </c>
      <c r="F50" s="13">
        <v>147.46</v>
      </c>
      <c r="G50" s="13">
        <f t="shared" ref="G50:G61" si="0">D50*F50</f>
        <v>147527.8316</v>
      </c>
      <c r="H50" s="13">
        <v>982.94</v>
      </c>
      <c r="I50" s="13">
        <v>0</v>
      </c>
      <c r="J50" s="13">
        <v>982.94</v>
      </c>
      <c r="K50" s="13">
        <v>144944.33240000001</v>
      </c>
      <c r="L50" s="13">
        <v>0</v>
      </c>
      <c r="M50" s="124">
        <v>144944.33240000001</v>
      </c>
    </row>
    <row r="51" spans="1:13" ht="26.1" customHeight="1" x14ac:dyDescent="0.2">
      <c r="A51" s="123" t="s">
        <v>98</v>
      </c>
      <c r="B51" s="11" t="s">
        <v>99</v>
      </c>
      <c r="C51" s="12" t="s">
        <v>59</v>
      </c>
      <c r="D51" s="13">
        <v>281.71325000000002</v>
      </c>
      <c r="E51" s="13">
        <f>[1]CPUs!I424</f>
        <v>68.319999999999993</v>
      </c>
      <c r="F51" s="13">
        <v>84.46</v>
      </c>
      <c r="G51" s="13">
        <f>(D51*F51)</f>
        <v>23793.501095</v>
      </c>
      <c r="H51" s="13">
        <v>222.62825000000001</v>
      </c>
      <c r="I51" s="13">
        <v>0</v>
      </c>
      <c r="J51" s="13">
        <v>222.62825000000001</v>
      </c>
      <c r="K51" s="13">
        <v>18803.181994999999</v>
      </c>
      <c r="L51" s="13">
        <v>0</v>
      </c>
      <c r="M51" s="124">
        <v>18803.181994999999</v>
      </c>
    </row>
    <row r="52" spans="1:13" ht="39" hidden="1" customHeight="1" x14ac:dyDescent="0.2">
      <c r="A52" s="123" t="s">
        <v>100</v>
      </c>
      <c r="B52" s="11" t="s">
        <v>101</v>
      </c>
      <c r="C52" s="12" t="s">
        <v>31</v>
      </c>
      <c r="D52" s="13">
        <v>965.06999999999994</v>
      </c>
      <c r="E52" s="13">
        <f>[1]CPUs!I430</f>
        <v>2.73</v>
      </c>
      <c r="F52" s="13">
        <v>3.37</v>
      </c>
      <c r="G52" s="13">
        <f>(D52*F52)</f>
        <v>3252.2858999999999</v>
      </c>
      <c r="H52" s="13">
        <v>0</v>
      </c>
      <c r="I52" s="13">
        <v>0</v>
      </c>
      <c r="J52" s="13">
        <v>0</v>
      </c>
      <c r="K52" s="13">
        <v>0</v>
      </c>
      <c r="L52" s="13">
        <v>0</v>
      </c>
      <c r="M52" s="124">
        <v>0</v>
      </c>
    </row>
    <row r="53" spans="1:13" ht="39" customHeight="1" x14ac:dyDescent="0.2">
      <c r="A53" s="123" t="s">
        <v>102</v>
      </c>
      <c r="B53" s="11" t="s">
        <v>103</v>
      </c>
      <c r="C53" s="12" t="s">
        <v>79</v>
      </c>
      <c r="D53" s="13">
        <v>1204.6600000000001</v>
      </c>
      <c r="E53" s="13">
        <f>[1]CPUs!I438</f>
        <v>11.82</v>
      </c>
      <c r="F53" s="13">
        <v>14.61</v>
      </c>
      <c r="G53" s="13">
        <f t="shared" si="0"/>
        <v>17600.082600000002</v>
      </c>
      <c r="H53" s="13">
        <v>1204.6600000000001</v>
      </c>
      <c r="I53" s="13">
        <v>0</v>
      </c>
      <c r="J53" s="13">
        <v>1204.6600000000001</v>
      </c>
      <c r="K53" s="13">
        <v>17600.082600000002</v>
      </c>
      <c r="L53" s="13">
        <v>0</v>
      </c>
      <c r="M53" s="124">
        <v>17600.082600000002</v>
      </c>
    </row>
    <row r="54" spans="1:13" ht="30" customHeight="1" x14ac:dyDescent="0.2">
      <c r="A54" s="123" t="s">
        <v>104</v>
      </c>
      <c r="B54" s="11" t="s">
        <v>105</v>
      </c>
      <c r="C54" s="12" t="s">
        <v>79</v>
      </c>
      <c r="D54" s="13">
        <v>2329.8000000000002</v>
      </c>
      <c r="E54" s="13">
        <f>[1]CPUs!I448</f>
        <v>11.26</v>
      </c>
      <c r="F54" s="13">
        <v>13.92</v>
      </c>
      <c r="G54" s="13">
        <f>(D54*F54)</f>
        <v>32430.816000000003</v>
      </c>
      <c r="H54" s="13">
        <v>2329.8000000000002</v>
      </c>
      <c r="I54" s="13">
        <v>0</v>
      </c>
      <c r="J54" s="13">
        <v>2329.8000000000002</v>
      </c>
      <c r="K54" s="13">
        <v>32430.816000000003</v>
      </c>
      <c r="L54" s="13">
        <v>0</v>
      </c>
      <c r="M54" s="124">
        <v>32430.816000000003</v>
      </c>
    </row>
    <row r="55" spans="1:13" ht="30" customHeight="1" x14ac:dyDescent="0.2">
      <c r="A55" s="123" t="s">
        <v>106</v>
      </c>
      <c r="B55" s="11" t="s">
        <v>107</v>
      </c>
      <c r="C55" s="12" t="s">
        <v>79</v>
      </c>
      <c r="D55" s="13">
        <v>1426.6999999999998</v>
      </c>
      <c r="E55" s="13">
        <f>[1]CPUs!I458</f>
        <v>10.66</v>
      </c>
      <c r="F55" s="13">
        <v>13.17</v>
      </c>
      <c r="G55" s="13">
        <f>(D55*F55)</f>
        <v>18789.638999999999</v>
      </c>
      <c r="H55" s="13">
        <v>1426.7</v>
      </c>
      <c r="I55" s="13">
        <v>0</v>
      </c>
      <c r="J55" s="13">
        <v>1426.7</v>
      </c>
      <c r="K55" s="13">
        <v>18789.638999999999</v>
      </c>
      <c r="L55" s="13">
        <v>0</v>
      </c>
      <c r="M55" s="124">
        <v>18789.638999999999</v>
      </c>
    </row>
    <row r="56" spans="1:13" ht="30" customHeight="1" x14ac:dyDescent="0.2">
      <c r="A56" s="123" t="s">
        <v>108</v>
      </c>
      <c r="B56" s="11" t="s">
        <v>109</v>
      </c>
      <c r="C56" s="12" t="s">
        <v>79</v>
      </c>
      <c r="D56" s="13">
        <v>1712.4</v>
      </c>
      <c r="E56" s="13">
        <f>[1]CPUs!I468</f>
        <v>15.85</v>
      </c>
      <c r="F56" s="13">
        <v>19.59</v>
      </c>
      <c r="G56" s="13">
        <f t="shared" si="0"/>
        <v>33545.916000000005</v>
      </c>
      <c r="H56" s="13">
        <v>1712.4</v>
      </c>
      <c r="I56" s="13">
        <v>0</v>
      </c>
      <c r="J56" s="13">
        <v>1712.4</v>
      </c>
      <c r="K56" s="13">
        <v>33545.916000000005</v>
      </c>
      <c r="L56" s="13">
        <v>0</v>
      </c>
      <c r="M56" s="124">
        <v>33545.916000000005</v>
      </c>
    </row>
    <row r="57" spans="1:13" ht="39" customHeight="1" x14ac:dyDescent="0.2">
      <c r="A57" s="123" t="s">
        <v>110</v>
      </c>
      <c r="B57" s="11" t="s">
        <v>111</v>
      </c>
      <c r="C57" s="12" t="s">
        <v>59</v>
      </c>
      <c r="D57" s="13">
        <v>23.928549999999998</v>
      </c>
      <c r="E57" s="13">
        <f>[1]CPUs!I478</f>
        <v>426.8</v>
      </c>
      <c r="F57" s="13">
        <v>527.65</v>
      </c>
      <c r="G57" s="13">
        <f>(D57*F57)</f>
        <v>12625.899407499999</v>
      </c>
      <c r="H57" s="13">
        <v>23.324549999999999</v>
      </c>
      <c r="I57" s="13">
        <v>0</v>
      </c>
      <c r="J57" s="13">
        <v>23.324549999999999</v>
      </c>
      <c r="K57" s="13">
        <v>12307.458807499999</v>
      </c>
      <c r="L57" s="13">
        <v>0</v>
      </c>
      <c r="M57" s="124">
        <v>12307.458807499999</v>
      </c>
    </row>
    <row r="58" spans="1:13" ht="30" customHeight="1" x14ac:dyDescent="0.2">
      <c r="A58" s="123" t="s">
        <v>112</v>
      </c>
      <c r="B58" s="11" t="s">
        <v>113</v>
      </c>
      <c r="C58" s="12" t="s">
        <v>79</v>
      </c>
      <c r="D58" s="13">
        <v>1919.4999999999998</v>
      </c>
      <c r="E58" s="13">
        <f>[1]CPUs!I487</f>
        <v>11.82</v>
      </c>
      <c r="F58" s="13">
        <v>14.61</v>
      </c>
      <c r="G58" s="13">
        <f t="shared" si="0"/>
        <v>28043.894999999997</v>
      </c>
      <c r="H58" s="13">
        <v>1919.4999999999998</v>
      </c>
      <c r="I58" s="13">
        <v>0</v>
      </c>
      <c r="J58" s="13">
        <v>1919.4999999999998</v>
      </c>
      <c r="K58" s="13">
        <v>28043.894999999997</v>
      </c>
      <c r="L58" s="13">
        <v>0</v>
      </c>
      <c r="M58" s="124">
        <v>28043.894999999997</v>
      </c>
    </row>
    <row r="59" spans="1:13" ht="30" customHeight="1" x14ac:dyDescent="0.2">
      <c r="A59" s="123" t="s">
        <v>114</v>
      </c>
      <c r="B59" s="11" t="s">
        <v>115</v>
      </c>
      <c r="C59" s="12" t="s">
        <v>79</v>
      </c>
      <c r="D59" s="13">
        <v>260.7</v>
      </c>
      <c r="E59" s="13">
        <f>[1]CPUs!I497</f>
        <v>11.53</v>
      </c>
      <c r="F59" s="13">
        <v>14.25</v>
      </c>
      <c r="G59" s="13">
        <f t="shared" si="0"/>
        <v>3714.9749999999999</v>
      </c>
      <c r="H59" s="13">
        <v>260.7</v>
      </c>
      <c r="I59" s="13">
        <v>0</v>
      </c>
      <c r="J59" s="13">
        <v>260.7</v>
      </c>
      <c r="K59" s="13">
        <v>3714.9749999999999</v>
      </c>
      <c r="L59" s="13">
        <v>0</v>
      </c>
      <c r="M59" s="124">
        <v>3714.9749999999999</v>
      </c>
    </row>
    <row r="60" spans="1:13" ht="30" customHeight="1" x14ac:dyDescent="0.2">
      <c r="A60" s="123" t="s">
        <v>116</v>
      </c>
      <c r="B60" s="11" t="s">
        <v>117</v>
      </c>
      <c r="C60" s="12" t="s">
        <v>79</v>
      </c>
      <c r="D60" s="13">
        <v>1693</v>
      </c>
      <c r="E60" s="13">
        <f>[1]CPUs!I507</f>
        <v>14.84</v>
      </c>
      <c r="F60" s="13">
        <v>18.34</v>
      </c>
      <c r="G60" s="13">
        <f>(D60*F60)</f>
        <v>31049.62</v>
      </c>
      <c r="H60" s="13">
        <v>1693</v>
      </c>
      <c r="I60" s="13">
        <v>0</v>
      </c>
      <c r="J60" s="13">
        <v>1693</v>
      </c>
      <c r="K60" s="13">
        <v>31049.62</v>
      </c>
      <c r="L60" s="13">
        <v>0</v>
      </c>
      <c r="M60" s="124">
        <v>31049.62</v>
      </c>
    </row>
    <row r="61" spans="1:13" ht="30" customHeight="1" x14ac:dyDescent="0.2">
      <c r="A61" s="123" t="s">
        <v>118</v>
      </c>
      <c r="B61" s="11" t="s">
        <v>119</v>
      </c>
      <c r="C61" s="12" t="s">
        <v>79</v>
      </c>
      <c r="D61" s="13">
        <v>379.74</v>
      </c>
      <c r="E61" s="13">
        <f>[1]CPUs!I517</f>
        <v>16.86</v>
      </c>
      <c r="F61" s="13">
        <v>20.84</v>
      </c>
      <c r="G61" s="13">
        <f t="shared" si="0"/>
        <v>7913.7816000000003</v>
      </c>
      <c r="H61" s="13">
        <v>379.74</v>
      </c>
      <c r="I61" s="13">
        <v>0</v>
      </c>
      <c r="J61" s="13">
        <v>379.74</v>
      </c>
      <c r="K61" s="13">
        <v>7913.7816000000003</v>
      </c>
      <c r="L61" s="13">
        <v>0</v>
      </c>
      <c r="M61" s="124">
        <v>7913.7816000000003</v>
      </c>
    </row>
    <row r="62" spans="1:13" ht="45.75" customHeight="1" x14ac:dyDescent="0.2">
      <c r="A62" s="123" t="s">
        <v>843</v>
      </c>
      <c r="B62" s="55" t="s">
        <v>845</v>
      </c>
      <c r="C62" s="12" t="s">
        <v>59</v>
      </c>
      <c r="D62" s="57">
        <v>162.91299999999998</v>
      </c>
      <c r="E62" s="13"/>
      <c r="F62" s="13">
        <v>680.23</v>
      </c>
      <c r="G62" s="13">
        <f>(D62*F62)</f>
        <v>110818.30998999999</v>
      </c>
      <c r="H62" s="13">
        <v>160.16999999999999</v>
      </c>
      <c r="I62" s="13">
        <v>0</v>
      </c>
      <c r="J62" s="13">
        <v>160.16999999999999</v>
      </c>
      <c r="K62" s="13">
        <v>108952.43909999999</v>
      </c>
      <c r="L62" s="13">
        <v>0</v>
      </c>
      <c r="M62" s="124">
        <v>108952.43909999999</v>
      </c>
    </row>
    <row r="63" spans="1:13" ht="30" customHeight="1" x14ac:dyDescent="0.2">
      <c r="A63" s="123" t="s">
        <v>844</v>
      </c>
      <c r="B63" s="55" t="s">
        <v>846</v>
      </c>
      <c r="C63" s="12" t="s">
        <v>79</v>
      </c>
      <c r="D63" s="57">
        <v>2428.7999999999997</v>
      </c>
      <c r="E63" s="13"/>
      <c r="F63" s="13">
        <v>14.205087000000001</v>
      </c>
      <c r="G63" s="13">
        <f>(D63*F63)</f>
        <v>34501.315305600001</v>
      </c>
      <c r="H63" s="13">
        <v>2428.7999999999997</v>
      </c>
      <c r="I63" s="13">
        <v>0</v>
      </c>
      <c r="J63" s="13">
        <v>2428.7999999999997</v>
      </c>
      <c r="K63" s="13">
        <v>34501.315305600001</v>
      </c>
      <c r="L63" s="13">
        <v>0</v>
      </c>
      <c r="M63" s="124">
        <v>34501.315305600001</v>
      </c>
    </row>
    <row r="64" spans="1:13" ht="24" customHeight="1" x14ac:dyDescent="0.2">
      <c r="A64" s="125" t="s">
        <v>120</v>
      </c>
      <c r="B64" s="16" t="s">
        <v>121</v>
      </c>
      <c r="C64" s="16"/>
      <c r="D64" s="20"/>
      <c r="E64" s="19"/>
      <c r="F64" s="19"/>
      <c r="G64" s="20">
        <f>SUM(G65:G81)</f>
        <v>9276329.8867979459</v>
      </c>
      <c r="H64" s="20"/>
      <c r="I64" s="19"/>
      <c r="J64" s="20"/>
      <c r="K64" s="20">
        <v>9026151.4544705022</v>
      </c>
      <c r="L64" s="20">
        <v>182126.14195079889</v>
      </c>
      <c r="M64" s="126">
        <v>9208277.5964213014</v>
      </c>
    </row>
    <row r="65" spans="1:13" ht="32.25" hidden="1" customHeight="1" x14ac:dyDescent="0.2">
      <c r="A65" s="123" t="s">
        <v>122</v>
      </c>
      <c r="B65" s="11" t="s">
        <v>123</v>
      </c>
      <c r="C65" s="12" t="s">
        <v>79</v>
      </c>
      <c r="D65" s="13">
        <v>637.54999999999995</v>
      </c>
      <c r="E65" s="13">
        <f>[1]CPUs!I527</f>
        <v>15.98</v>
      </c>
      <c r="F65" s="13">
        <v>19.75</v>
      </c>
      <c r="G65" s="13">
        <f>D65*F65</f>
        <v>12591.612499999999</v>
      </c>
      <c r="H65" s="13">
        <v>0</v>
      </c>
      <c r="I65" s="13">
        <v>0</v>
      </c>
      <c r="J65" s="13">
        <v>0</v>
      </c>
      <c r="K65" s="13">
        <v>0</v>
      </c>
      <c r="L65" s="13">
        <v>0</v>
      </c>
      <c r="M65" s="124">
        <v>0</v>
      </c>
    </row>
    <row r="66" spans="1:13" ht="48" customHeight="1" x14ac:dyDescent="0.2">
      <c r="A66" s="123" t="s">
        <v>124</v>
      </c>
      <c r="B66" s="11" t="s">
        <v>125</v>
      </c>
      <c r="C66" s="12" t="s">
        <v>79</v>
      </c>
      <c r="D66" s="14">
        <v>244040</v>
      </c>
      <c r="E66" s="13">
        <f>[1]CPUs!I537</f>
        <v>28.331400477099997</v>
      </c>
      <c r="F66" s="13">
        <v>35.026110409838729</v>
      </c>
      <c r="G66" s="13">
        <f>(D66*F66)</f>
        <v>8547771.9844170436</v>
      </c>
      <c r="H66" s="13">
        <v>237555.27499999999</v>
      </c>
      <c r="I66" s="13">
        <v>5199.7250000000058</v>
      </c>
      <c r="J66" s="13">
        <v>242755</v>
      </c>
      <c r="K66" s="13">
        <v>8320637.2905896017</v>
      </c>
      <c r="L66" s="13">
        <v>182126.14195079889</v>
      </c>
      <c r="M66" s="124">
        <v>8502763.4325404</v>
      </c>
    </row>
    <row r="67" spans="1:13" ht="32.25" hidden="1" customHeight="1" x14ac:dyDescent="0.2">
      <c r="A67" s="123" t="s">
        <v>126</v>
      </c>
      <c r="B67" s="11" t="s">
        <v>127</v>
      </c>
      <c r="C67" s="12" t="s">
        <v>31</v>
      </c>
      <c r="D67" s="13">
        <v>0</v>
      </c>
      <c r="E67" s="13">
        <f>[1]CPUs!I547</f>
        <v>200.14249999999998</v>
      </c>
      <c r="F67" s="13">
        <f>[1]CPUs!J551</f>
        <v>247.43617274999997</v>
      </c>
      <c r="G67" s="13">
        <f t="shared" ref="G67:G80" si="1">D67*F67</f>
        <v>0</v>
      </c>
      <c r="H67" s="13">
        <v>0</v>
      </c>
      <c r="I67" s="13">
        <v>0</v>
      </c>
      <c r="J67" s="13">
        <v>0</v>
      </c>
      <c r="K67" s="13">
        <v>0</v>
      </c>
      <c r="L67" s="13">
        <v>0</v>
      </c>
      <c r="M67" s="124">
        <v>0</v>
      </c>
    </row>
    <row r="68" spans="1:13" ht="32.25" hidden="1" customHeight="1" x14ac:dyDescent="0.2">
      <c r="A68" s="123" t="s">
        <v>128</v>
      </c>
      <c r="B68" s="11" t="s">
        <v>129</v>
      </c>
      <c r="C68" s="12" t="s">
        <v>31</v>
      </c>
      <c r="D68" s="13">
        <v>0</v>
      </c>
      <c r="E68" s="13">
        <f>[1]CPUs!I554</f>
        <v>89.81</v>
      </c>
      <c r="F68" s="13">
        <f>[1]CPUs!J559</f>
        <v>111.03</v>
      </c>
      <c r="G68" s="13">
        <f>(D68*F68)</f>
        <v>0</v>
      </c>
      <c r="H68" s="13">
        <v>0</v>
      </c>
      <c r="I68" s="13">
        <v>0</v>
      </c>
      <c r="J68" s="13">
        <v>0</v>
      </c>
      <c r="K68" s="13">
        <v>0</v>
      </c>
      <c r="L68" s="13">
        <v>0</v>
      </c>
      <c r="M68" s="124">
        <v>0</v>
      </c>
    </row>
    <row r="69" spans="1:13" ht="40.5" hidden="1" customHeight="1" x14ac:dyDescent="0.2">
      <c r="A69" s="123" t="s">
        <v>130</v>
      </c>
      <c r="B69" s="11" t="s">
        <v>131</v>
      </c>
      <c r="C69" s="12" t="s">
        <v>59</v>
      </c>
      <c r="D69" s="13">
        <v>0</v>
      </c>
      <c r="E69" s="13">
        <f>[1]CPUs!I562</f>
        <v>639.05999999999995</v>
      </c>
      <c r="F69" s="13">
        <f>[1]CPUs!J570</f>
        <v>790.06</v>
      </c>
      <c r="G69" s="13">
        <f t="shared" si="1"/>
        <v>0</v>
      </c>
      <c r="H69" s="13">
        <v>0</v>
      </c>
      <c r="I69" s="13">
        <v>0</v>
      </c>
      <c r="J69" s="13">
        <v>0</v>
      </c>
      <c r="K69" s="13">
        <v>0</v>
      </c>
      <c r="L69" s="13">
        <v>0</v>
      </c>
      <c r="M69" s="124">
        <v>0</v>
      </c>
    </row>
    <row r="70" spans="1:13" ht="48" customHeight="1" x14ac:dyDescent="0.2">
      <c r="A70" s="127" t="s">
        <v>847</v>
      </c>
      <c r="B70" s="55" t="s">
        <v>848</v>
      </c>
      <c r="C70" s="56" t="s">
        <v>79</v>
      </c>
      <c r="D70" s="57">
        <v>1025.6799999999998</v>
      </c>
      <c r="E70" s="13"/>
      <c r="F70" s="13">
        <v>20.84</v>
      </c>
      <c r="G70" s="13">
        <f t="shared" si="1"/>
        <v>21375.171199999997</v>
      </c>
      <c r="H70" s="13">
        <v>1025.68</v>
      </c>
      <c r="I70" s="13">
        <v>0</v>
      </c>
      <c r="J70" s="13">
        <v>1025.68</v>
      </c>
      <c r="K70" s="13">
        <v>21375.171200000001</v>
      </c>
      <c r="L70" s="13">
        <v>0</v>
      </c>
      <c r="M70" s="124">
        <v>21375.171200000001</v>
      </c>
    </row>
    <row r="71" spans="1:13" ht="43.5" customHeight="1" x14ac:dyDescent="0.2">
      <c r="A71" s="127" t="s">
        <v>849</v>
      </c>
      <c r="B71" s="55" t="s">
        <v>850</v>
      </c>
      <c r="C71" s="56" t="s">
        <v>79</v>
      </c>
      <c r="D71" s="57">
        <v>314.5</v>
      </c>
      <c r="E71" s="13"/>
      <c r="F71" s="13">
        <v>19.59</v>
      </c>
      <c r="G71" s="13">
        <f t="shared" si="1"/>
        <v>6161.0550000000003</v>
      </c>
      <c r="H71" s="13">
        <v>314.5</v>
      </c>
      <c r="I71" s="13">
        <v>0</v>
      </c>
      <c r="J71" s="13">
        <v>314.5</v>
      </c>
      <c r="K71" s="13">
        <v>6161.0550000000003</v>
      </c>
      <c r="L71" s="13">
        <v>0</v>
      </c>
      <c r="M71" s="124">
        <v>6161.0550000000003</v>
      </c>
    </row>
    <row r="72" spans="1:13" ht="42" customHeight="1" x14ac:dyDescent="0.2">
      <c r="A72" s="127" t="s">
        <v>851</v>
      </c>
      <c r="B72" s="55" t="s">
        <v>852</v>
      </c>
      <c r="C72" s="56" t="s">
        <v>79</v>
      </c>
      <c r="D72" s="57">
        <v>1392.6999999999998</v>
      </c>
      <c r="E72" s="13"/>
      <c r="F72" s="13">
        <v>18.34</v>
      </c>
      <c r="G72" s="13">
        <f t="shared" si="1"/>
        <v>25542.117999999995</v>
      </c>
      <c r="H72" s="13">
        <v>1392.7</v>
      </c>
      <c r="I72" s="13">
        <v>0</v>
      </c>
      <c r="J72" s="13">
        <v>1392.7</v>
      </c>
      <c r="K72" s="13">
        <v>25542.118000000002</v>
      </c>
      <c r="L72" s="13">
        <v>0</v>
      </c>
      <c r="M72" s="124">
        <v>25542.118000000002</v>
      </c>
    </row>
    <row r="73" spans="1:13" ht="48" customHeight="1" x14ac:dyDescent="0.2">
      <c r="A73" s="127" t="s">
        <v>853</v>
      </c>
      <c r="B73" s="55" t="s">
        <v>103</v>
      </c>
      <c r="C73" s="56" t="s">
        <v>79</v>
      </c>
      <c r="D73" s="57">
        <v>665.53</v>
      </c>
      <c r="E73" s="13"/>
      <c r="F73" s="13">
        <v>14.61</v>
      </c>
      <c r="G73" s="13">
        <f t="shared" si="1"/>
        <v>9723.3932999999997</v>
      </c>
      <c r="H73" s="13">
        <v>665.53</v>
      </c>
      <c r="I73" s="13">
        <v>0</v>
      </c>
      <c r="J73" s="13">
        <v>665.53</v>
      </c>
      <c r="K73" s="13">
        <v>9723.3932999999997</v>
      </c>
      <c r="L73" s="13">
        <v>0</v>
      </c>
      <c r="M73" s="124">
        <v>9723.3932999999997</v>
      </c>
    </row>
    <row r="74" spans="1:13" ht="33.75" customHeight="1" x14ac:dyDescent="0.2">
      <c r="A74" s="127" t="s">
        <v>854</v>
      </c>
      <c r="B74" s="55" t="s">
        <v>855</v>
      </c>
      <c r="C74" s="56" t="s">
        <v>79</v>
      </c>
      <c r="D74" s="57">
        <v>1022.8</v>
      </c>
      <c r="E74" s="13"/>
      <c r="F74" s="13">
        <v>19.59</v>
      </c>
      <c r="G74" s="13">
        <f t="shared" si="1"/>
        <v>20036.651999999998</v>
      </c>
      <c r="H74" s="13">
        <v>534.6</v>
      </c>
      <c r="I74" s="13">
        <v>0</v>
      </c>
      <c r="J74" s="13">
        <v>534.6</v>
      </c>
      <c r="K74" s="13">
        <v>10472.814</v>
      </c>
      <c r="L74" s="13">
        <v>0</v>
      </c>
      <c r="M74" s="124">
        <v>10472.814</v>
      </c>
    </row>
    <row r="75" spans="1:13" ht="36.75" customHeight="1" x14ac:dyDescent="0.2">
      <c r="A75" s="127" t="s">
        <v>856</v>
      </c>
      <c r="B75" s="55" t="s">
        <v>857</v>
      </c>
      <c r="C75" s="56" t="s">
        <v>79</v>
      </c>
      <c r="D75" s="57">
        <v>7725.41</v>
      </c>
      <c r="E75" s="13"/>
      <c r="F75" s="13">
        <v>18.34</v>
      </c>
      <c r="G75" s="13">
        <f t="shared" si="1"/>
        <v>141684.01939999999</v>
      </c>
      <c r="H75" s="13">
        <v>7725.41</v>
      </c>
      <c r="I75" s="13">
        <v>0</v>
      </c>
      <c r="J75" s="13">
        <v>7725.41</v>
      </c>
      <c r="K75" s="13">
        <v>141684.01939999999</v>
      </c>
      <c r="L75" s="13">
        <v>0</v>
      </c>
      <c r="M75" s="124">
        <v>141684.01939999999</v>
      </c>
    </row>
    <row r="76" spans="1:13" ht="35.25" customHeight="1" x14ac:dyDescent="0.2">
      <c r="A76" s="127" t="s">
        <v>858</v>
      </c>
      <c r="B76" s="55" t="s">
        <v>859</v>
      </c>
      <c r="C76" s="56" t="s">
        <v>79</v>
      </c>
      <c r="D76" s="57">
        <v>2501.62</v>
      </c>
      <c r="E76" s="13"/>
      <c r="F76" s="13">
        <v>14.61</v>
      </c>
      <c r="G76" s="13">
        <f t="shared" si="1"/>
        <v>36548.6682</v>
      </c>
      <c r="H76" s="13">
        <v>2440.8199999999997</v>
      </c>
      <c r="I76" s="13">
        <v>0</v>
      </c>
      <c r="J76" s="13">
        <v>2440.8199999999997</v>
      </c>
      <c r="K76" s="13">
        <v>35660.380199999992</v>
      </c>
      <c r="L76" s="13">
        <v>0</v>
      </c>
      <c r="M76" s="124">
        <v>35660.380199999992</v>
      </c>
    </row>
    <row r="77" spans="1:13" ht="34.5" customHeight="1" x14ac:dyDescent="0.2">
      <c r="A77" s="127" t="s">
        <v>860</v>
      </c>
      <c r="B77" s="55" t="s">
        <v>861</v>
      </c>
      <c r="C77" s="56" t="s">
        <v>79</v>
      </c>
      <c r="D77" s="57">
        <v>6.1</v>
      </c>
      <c r="E77" s="13"/>
      <c r="F77" s="13">
        <v>13.92</v>
      </c>
      <c r="G77" s="13">
        <f t="shared" si="1"/>
        <v>84.911999999999992</v>
      </c>
      <c r="H77" s="13">
        <v>6.1</v>
      </c>
      <c r="I77" s="13">
        <v>0</v>
      </c>
      <c r="J77" s="13">
        <v>6.1</v>
      </c>
      <c r="K77" s="13">
        <v>84.911999999999992</v>
      </c>
      <c r="L77" s="13">
        <v>0</v>
      </c>
      <c r="M77" s="124">
        <v>84.911999999999992</v>
      </c>
    </row>
    <row r="78" spans="1:13" ht="38.25" customHeight="1" x14ac:dyDescent="0.2">
      <c r="A78" s="127" t="s">
        <v>862</v>
      </c>
      <c r="B78" s="55" t="s">
        <v>863</v>
      </c>
      <c r="C78" s="56" t="s">
        <v>79</v>
      </c>
      <c r="D78" s="57">
        <v>24.1</v>
      </c>
      <c r="E78" s="13"/>
      <c r="F78" s="13">
        <v>13.17</v>
      </c>
      <c r="G78" s="13">
        <f t="shared" si="1"/>
        <v>317.39699999999999</v>
      </c>
      <c r="H78" s="13">
        <v>24.1</v>
      </c>
      <c r="I78" s="13">
        <v>0</v>
      </c>
      <c r="J78" s="13">
        <v>24.1</v>
      </c>
      <c r="K78" s="13">
        <v>317.39699999999999</v>
      </c>
      <c r="L78" s="13">
        <v>0</v>
      </c>
      <c r="M78" s="124">
        <v>317.39699999999999</v>
      </c>
    </row>
    <row r="79" spans="1:13" ht="24.75" customHeight="1" x14ac:dyDescent="0.2">
      <c r="A79" s="127" t="s">
        <v>864</v>
      </c>
      <c r="B79" s="55" t="s">
        <v>865</v>
      </c>
      <c r="C79" s="56" t="s">
        <v>31</v>
      </c>
      <c r="D79" s="57">
        <v>1444.91185</v>
      </c>
      <c r="E79" s="13"/>
      <c r="F79" s="13">
        <v>159.19</v>
      </c>
      <c r="G79" s="13">
        <f>(D79*F79)</f>
        <v>230015.51740149999</v>
      </c>
      <c r="H79" s="13">
        <v>1444.91185</v>
      </c>
      <c r="I79" s="13">
        <v>0</v>
      </c>
      <c r="J79" s="13">
        <v>1444.91185</v>
      </c>
      <c r="K79" s="13">
        <v>230015.51740149999</v>
      </c>
      <c r="L79" s="13">
        <v>0</v>
      </c>
      <c r="M79" s="124">
        <v>230015.51740149999</v>
      </c>
    </row>
    <row r="80" spans="1:13" ht="42" customHeight="1" x14ac:dyDescent="0.2">
      <c r="A80" s="127" t="s">
        <v>866</v>
      </c>
      <c r="B80" s="55" t="s">
        <v>867</v>
      </c>
      <c r="C80" s="56" t="s">
        <v>59</v>
      </c>
      <c r="D80" s="57">
        <v>186.68463</v>
      </c>
      <c r="E80" s="13"/>
      <c r="F80" s="13">
        <v>641.38</v>
      </c>
      <c r="G80" s="13">
        <f t="shared" si="1"/>
        <v>119735.78798939999</v>
      </c>
      <c r="H80" s="13">
        <v>186.68463</v>
      </c>
      <c r="I80" s="13">
        <v>0</v>
      </c>
      <c r="J80" s="13">
        <v>186.68463</v>
      </c>
      <c r="K80" s="13">
        <v>119735.78798939999</v>
      </c>
      <c r="L80" s="13">
        <v>0</v>
      </c>
      <c r="M80" s="124">
        <v>119735.78798939999</v>
      </c>
    </row>
    <row r="81" spans="1:13" ht="33" customHeight="1" x14ac:dyDescent="0.2">
      <c r="A81" s="127" t="s">
        <v>868</v>
      </c>
      <c r="B81" s="55" t="s">
        <v>869</v>
      </c>
      <c r="C81" s="56" t="s">
        <v>31</v>
      </c>
      <c r="D81" s="57">
        <v>1444.9110000000001</v>
      </c>
      <c r="E81" s="13"/>
      <c r="F81" s="13">
        <v>72.489999999999995</v>
      </c>
      <c r="G81" s="13">
        <f>(D81*F81)</f>
        <v>104741.59839</v>
      </c>
      <c r="H81" s="13">
        <v>1444.9110000000001</v>
      </c>
      <c r="I81" s="13">
        <v>0</v>
      </c>
      <c r="J81" s="13">
        <v>1444.9110000000001</v>
      </c>
      <c r="K81" s="13">
        <v>104741.59839</v>
      </c>
      <c r="L81" s="13">
        <v>0</v>
      </c>
      <c r="M81" s="124">
        <v>104741.59839</v>
      </c>
    </row>
    <row r="82" spans="1:13" ht="24.75" customHeight="1" x14ac:dyDescent="0.2">
      <c r="A82" s="125" t="s">
        <v>132</v>
      </c>
      <c r="B82" s="16" t="s">
        <v>133</v>
      </c>
      <c r="C82" s="16"/>
      <c r="D82" s="20"/>
      <c r="E82" s="19"/>
      <c r="F82" s="19"/>
      <c r="G82" s="20">
        <f>SUM(G83:G87)</f>
        <v>628559.65612191008</v>
      </c>
      <c r="H82" s="20"/>
      <c r="I82" s="19"/>
      <c r="J82" s="20"/>
      <c r="K82" s="20">
        <v>226642.45222000001</v>
      </c>
      <c r="L82" s="20">
        <v>2473.079700000002</v>
      </c>
      <c r="M82" s="126">
        <v>229115.53192000001</v>
      </c>
    </row>
    <row r="83" spans="1:13" ht="42.75" customHeight="1" x14ac:dyDescent="0.2">
      <c r="A83" s="123" t="s">
        <v>134</v>
      </c>
      <c r="B83" s="11" t="s">
        <v>135</v>
      </c>
      <c r="C83" s="12" t="s">
        <v>31</v>
      </c>
      <c r="D83" s="13">
        <v>3301.92</v>
      </c>
      <c r="E83" s="13">
        <f>[1]CPUs!I573</f>
        <v>48.97</v>
      </c>
      <c r="F83" s="13">
        <v>60.54</v>
      </c>
      <c r="G83" s="13">
        <f>(F83*D83)</f>
        <v>199898.23680000001</v>
      </c>
      <c r="H83" s="13">
        <v>3301.92</v>
      </c>
      <c r="I83" s="13">
        <v>0</v>
      </c>
      <c r="J83" s="13">
        <v>3301.92</v>
      </c>
      <c r="K83" s="13">
        <v>199898.23680000001</v>
      </c>
      <c r="L83" s="13">
        <v>0</v>
      </c>
      <c r="M83" s="124">
        <v>199898.23680000001</v>
      </c>
    </row>
    <row r="84" spans="1:13" ht="24.75" hidden="1" customHeight="1" x14ac:dyDescent="0.2">
      <c r="A84" s="123" t="s">
        <v>136</v>
      </c>
      <c r="B84" s="11" t="s">
        <v>137</v>
      </c>
      <c r="C84" s="12" t="s">
        <v>31</v>
      </c>
      <c r="D84" s="13">
        <v>1582.23</v>
      </c>
      <c r="E84" s="13">
        <f>[1]CPUs!I584</f>
        <v>133.0293231</v>
      </c>
      <c r="F84" s="13">
        <v>164.46415214852999</v>
      </c>
      <c r="G84" s="13">
        <f>(F84*D84)</f>
        <v>260220.11545396861</v>
      </c>
      <c r="H84" s="13">
        <v>0</v>
      </c>
      <c r="I84" s="13">
        <v>0</v>
      </c>
      <c r="J84" s="13">
        <v>0</v>
      </c>
      <c r="K84" s="13">
        <v>0</v>
      </c>
      <c r="L84" s="13">
        <v>0</v>
      </c>
      <c r="M84" s="124">
        <v>0</v>
      </c>
    </row>
    <row r="85" spans="1:13" ht="24.75" hidden="1" customHeight="1" x14ac:dyDescent="0.2">
      <c r="A85" s="123" t="s">
        <v>138</v>
      </c>
      <c r="B85" s="11" t="s">
        <v>139</v>
      </c>
      <c r="C85" s="12" t="s">
        <v>31</v>
      </c>
      <c r="D85" s="13">
        <v>69.7</v>
      </c>
      <c r="E85" s="13">
        <f>[1]CPUs!I601</f>
        <v>454.69917899999996</v>
      </c>
      <c r="F85" s="13">
        <v>562.14459499769998</v>
      </c>
      <c r="G85" s="13">
        <f>(F85*D85)</f>
        <v>39181.478271339693</v>
      </c>
      <c r="H85" s="13">
        <v>0</v>
      </c>
      <c r="I85" s="13">
        <v>0</v>
      </c>
      <c r="J85" s="13">
        <v>0</v>
      </c>
      <c r="K85" s="13">
        <v>0</v>
      </c>
      <c r="L85" s="13">
        <v>0</v>
      </c>
      <c r="M85" s="124">
        <v>0</v>
      </c>
    </row>
    <row r="86" spans="1:13" ht="46.5" customHeight="1" x14ac:dyDescent="0.2">
      <c r="A86" s="123" t="s">
        <v>140</v>
      </c>
      <c r="B86" s="11" t="s">
        <v>141</v>
      </c>
      <c r="C86" s="12" t="s">
        <v>31</v>
      </c>
      <c r="D86" s="13">
        <v>254.7</v>
      </c>
      <c r="E86" s="13">
        <f>[1]CPUs!I613</f>
        <v>121.35</v>
      </c>
      <c r="F86" s="13">
        <v>150.02000000000001</v>
      </c>
      <c r="G86" s="13">
        <f>F86*D86</f>
        <v>38210.093999999997</v>
      </c>
      <c r="H86" s="13">
        <v>178.27100000000002</v>
      </c>
      <c r="I86" s="13">
        <v>16.485000000000014</v>
      </c>
      <c r="J86" s="13">
        <v>194.75600000000003</v>
      </c>
      <c r="K86" s="13">
        <v>26744.215420000004</v>
      </c>
      <c r="L86" s="13">
        <v>2473.079700000002</v>
      </c>
      <c r="M86" s="124">
        <v>29217.295120000006</v>
      </c>
    </row>
    <row r="87" spans="1:13" ht="24.75" hidden="1" customHeight="1" x14ac:dyDescent="0.2">
      <c r="A87" s="123" t="s">
        <v>142</v>
      </c>
      <c r="B87" s="11" t="s">
        <v>143</v>
      </c>
      <c r="C87" s="12" t="s">
        <v>31</v>
      </c>
      <c r="D87" s="13">
        <v>182.58</v>
      </c>
      <c r="E87" s="13">
        <f>[1]CPUs!I624</f>
        <v>403.36814500000003</v>
      </c>
      <c r="F87" s="13">
        <v>498.68403766350002</v>
      </c>
      <c r="G87" s="13">
        <f>F87*D87</f>
        <v>91049.731596601836</v>
      </c>
      <c r="H87" s="13">
        <v>0</v>
      </c>
      <c r="I87" s="13">
        <v>0</v>
      </c>
      <c r="J87" s="13">
        <v>0</v>
      </c>
      <c r="K87" s="13">
        <v>0</v>
      </c>
      <c r="L87" s="13">
        <v>0</v>
      </c>
      <c r="M87" s="124">
        <v>0</v>
      </c>
    </row>
    <row r="88" spans="1:13" ht="24.75" hidden="1" customHeight="1" x14ac:dyDescent="0.2">
      <c r="A88" s="125" t="s">
        <v>144</v>
      </c>
      <c r="B88" s="16" t="s">
        <v>145</v>
      </c>
      <c r="C88" s="16"/>
      <c r="D88" s="20"/>
      <c r="E88" s="19"/>
      <c r="F88" s="19"/>
      <c r="G88" s="20">
        <f>SUM(G89:G91)</f>
        <v>184532.17667886865</v>
      </c>
      <c r="H88" s="20"/>
      <c r="I88" s="19"/>
      <c r="J88" s="20"/>
      <c r="K88" s="20">
        <v>0</v>
      </c>
      <c r="L88" s="20">
        <v>0</v>
      </c>
      <c r="M88" s="126">
        <v>0</v>
      </c>
    </row>
    <row r="89" spans="1:13" ht="24.75" hidden="1" customHeight="1" x14ac:dyDescent="0.2">
      <c r="A89" s="123" t="s">
        <v>146</v>
      </c>
      <c r="B89" s="11" t="s">
        <v>147</v>
      </c>
      <c r="C89" s="12" t="s">
        <v>46</v>
      </c>
      <c r="D89" s="13">
        <v>942.37</v>
      </c>
      <c r="E89" s="13">
        <f>[1]CPUs!I638</f>
        <v>91.113440000000011</v>
      </c>
      <c r="F89" s="13">
        <v>112.64354587200002</v>
      </c>
      <c r="G89" s="13">
        <f>(F89*D89)</f>
        <v>106151.89832339666</v>
      </c>
      <c r="H89" s="13">
        <v>0</v>
      </c>
      <c r="I89" s="13">
        <v>0</v>
      </c>
      <c r="J89" s="13">
        <v>0</v>
      </c>
      <c r="K89" s="13">
        <v>0</v>
      </c>
      <c r="L89" s="13">
        <v>0</v>
      </c>
      <c r="M89" s="124">
        <v>0</v>
      </c>
    </row>
    <row r="90" spans="1:13" ht="24.75" hidden="1" customHeight="1" x14ac:dyDescent="0.2">
      <c r="A90" s="123" t="s">
        <v>148</v>
      </c>
      <c r="B90" s="11" t="s">
        <v>149</v>
      </c>
      <c r="C90" s="12" t="s">
        <v>46</v>
      </c>
      <c r="D90" s="13">
        <v>844.5</v>
      </c>
      <c r="E90" s="13">
        <f>[1]CPUs!I649</f>
        <v>21.96</v>
      </c>
      <c r="F90" s="13">
        <v>27.14</v>
      </c>
      <c r="G90" s="13">
        <f>D90*F90</f>
        <v>22919.73</v>
      </c>
      <c r="H90" s="13">
        <v>0</v>
      </c>
      <c r="I90" s="13">
        <v>0</v>
      </c>
      <c r="J90" s="13">
        <v>0</v>
      </c>
      <c r="K90" s="13">
        <v>0</v>
      </c>
      <c r="L90" s="13">
        <v>0</v>
      </c>
      <c r="M90" s="124">
        <v>0</v>
      </c>
    </row>
    <row r="91" spans="1:13" ht="24.75" hidden="1" customHeight="1" x14ac:dyDescent="0.2">
      <c r="A91" s="123" t="s">
        <v>150</v>
      </c>
      <c r="B91" s="11" t="s">
        <v>151</v>
      </c>
      <c r="C91" s="12" t="s">
        <v>31</v>
      </c>
      <c r="D91" s="13">
        <v>706.77</v>
      </c>
      <c r="E91" s="13">
        <f>[1]CPUs!I660</f>
        <v>63.472000000000008</v>
      </c>
      <c r="F91" s="13">
        <v>78.470433600000007</v>
      </c>
      <c r="G91" s="13">
        <f>(F91*D91)</f>
        <v>55460.548355472005</v>
      </c>
      <c r="H91" s="13">
        <v>0</v>
      </c>
      <c r="I91" s="13">
        <v>0</v>
      </c>
      <c r="J91" s="13">
        <v>0</v>
      </c>
      <c r="K91" s="13">
        <v>0</v>
      </c>
      <c r="L91" s="13">
        <v>0</v>
      </c>
      <c r="M91" s="124">
        <v>0</v>
      </c>
    </row>
    <row r="92" spans="1:13" ht="24.75" hidden="1" customHeight="1" x14ac:dyDescent="0.2">
      <c r="A92" s="125" t="s">
        <v>152</v>
      </c>
      <c r="B92" s="16" t="s">
        <v>153</v>
      </c>
      <c r="C92" s="16"/>
      <c r="D92" s="20"/>
      <c r="E92" s="19"/>
      <c r="F92" s="19"/>
      <c r="G92" s="20">
        <f>G93+G102</f>
        <v>252505.08313039527</v>
      </c>
      <c r="H92" s="20"/>
      <c r="I92" s="19"/>
      <c r="J92" s="20"/>
      <c r="K92" s="20">
        <v>0</v>
      </c>
      <c r="L92" s="20">
        <v>0</v>
      </c>
      <c r="M92" s="126">
        <v>0</v>
      </c>
    </row>
    <row r="93" spans="1:13" ht="24.75" hidden="1" customHeight="1" x14ac:dyDescent="0.2">
      <c r="A93" s="125" t="s">
        <v>154</v>
      </c>
      <c r="B93" s="16" t="s">
        <v>155</v>
      </c>
      <c r="C93" s="16"/>
      <c r="D93" s="20"/>
      <c r="E93" s="19"/>
      <c r="F93" s="19"/>
      <c r="G93" s="20">
        <f>SUM(G94:G101)</f>
        <v>127508.40830165549</v>
      </c>
      <c r="H93" s="20"/>
      <c r="I93" s="19"/>
      <c r="J93" s="20"/>
      <c r="K93" s="20">
        <v>0</v>
      </c>
      <c r="L93" s="20">
        <v>0</v>
      </c>
      <c r="M93" s="126">
        <v>0</v>
      </c>
    </row>
    <row r="94" spans="1:13" ht="24.75" hidden="1" customHeight="1" x14ac:dyDescent="0.2">
      <c r="A94" s="123" t="s">
        <v>156</v>
      </c>
      <c r="B94" s="11" t="s">
        <v>157</v>
      </c>
      <c r="C94" s="12" t="s">
        <v>46</v>
      </c>
      <c r="D94" s="13">
        <v>249</v>
      </c>
      <c r="E94" s="13">
        <f>[1]CPUs!I670</f>
        <v>21.754468079999995</v>
      </c>
      <c r="F94" s="13">
        <v>26.895048887303993</v>
      </c>
      <c r="G94" s="13">
        <f>(F94*D94)</f>
        <v>6696.8671729386942</v>
      </c>
      <c r="H94" s="13">
        <v>0</v>
      </c>
      <c r="I94" s="13">
        <v>0</v>
      </c>
      <c r="J94" s="13">
        <v>0</v>
      </c>
      <c r="K94" s="13">
        <v>0</v>
      </c>
      <c r="L94" s="13">
        <v>0</v>
      </c>
      <c r="M94" s="124">
        <v>0</v>
      </c>
    </row>
    <row r="95" spans="1:13" ht="24.75" hidden="1" customHeight="1" x14ac:dyDescent="0.2">
      <c r="A95" s="123" t="s">
        <v>158</v>
      </c>
      <c r="B95" s="11" t="s">
        <v>159</v>
      </c>
      <c r="C95" s="12" t="s">
        <v>46</v>
      </c>
      <c r="D95" s="13">
        <v>504.04</v>
      </c>
      <c r="E95" s="13">
        <f>[1]CPUs!I677</f>
        <v>41.924965599999993</v>
      </c>
      <c r="F95" s="13">
        <v>51.831834971279989</v>
      </c>
      <c r="G95" s="13">
        <f>(F95*D95)</f>
        <v>26125.318098923966</v>
      </c>
      <c r="H95" s="13">
        <v>0</v>
      </c>
      <c r="I95" s="13">
        <v>0</v>
      </c>
      <c r="J95" s="13">
        <v>0</v>
      </c>
      <c r="K95" s="13">
        <v>0</v>
      </c>
      <c r="L95" s="13">
        <v>0</v>
      </c>
      <c r="M95" s="124">
        <v>0</v>
      </c>
    </row>
    <row r="96" spans="1:13" ht="24.75" hidden="1" customHeight="1" x14ac:dyDescent="0.2">
      <c r="A96" s="123" t="s">
        <v>160</v>
      </c>
      <c r="B96" s="11" t="s">
        <v>161</v>
      </c>
      <c r="C96" s="12" t="s">
        <v>46</v>
      </c>
      <c r="D96" s="13">
        <v>168.34</v>
      </c>
      <c r="E96" s="13">
        <f>[1]CPUs!I684</f>
        <v>33.394647919999997</v>
      </c>
      <c r="F96" s="13">
        <v>41.285803223495996</v>
      </c>
      <c r="G96" s="13">
        <f>F96*D96</f>
        <v>6950.0521146433166</v>
      </c>
      <c r="H96" s="13">
        <v>0</v>
      </c>
      <c r="I96" s="13">
        <v>0</v>
      </c>
      <c r="J96" s="13">
        <v>0</v>
      </c>
      <c r="K96" s="13">
        <v>0</v>
      </c>
      <c r="L96" s="13">
        <v>0</v>
      </c>
      <c r="M96" s="124">
        <v>0</v>
      </c>
    </row>
    <row r="97" spans="1:13" ht="24.75" hidden="1" customHeight="1" x14ac:dyDescent="0.2">
      <c r="A97" s="123" t="s">
        <v>162</v>
      </c>
      <c r="B97" s="11" t="s">
        <v>163</v>
      </c>
      <c r="C97" s="12" t="s">
        <v>46</v>
      </c>
      <c r="D97" s="13">
        <v>327.12</v>
      </c>
      <c r="E97" s="13">
        <f>[1]CPUs!I691</f>
        <v>55.781244319999999</v>
      </c>
      <c r="F97" s="13">
        <v>68.962352352815998</v>
      </c>
      <c r="G97" s="13">
        <f>F97*D97</f>
        <v>22558.964701653171</v>
      </c>
      <c r="H97" s="13">
        <v>0</v>
      </c>
      <c r="I97" s="13">
        <v>0</v>
      </c>
      <c r="J97" s="13">
        <v>0</v>
      </c>
      <c r="K97" s="13">
        <v>0</v>
      </c>
      <c r="L97" s="13">
        <v>0</v>
      </c>
      <c r="M97" s="124">
        <v>0</v>
      </c>
    </row>
    <row r="98" spans="1:13" ht="24.75" hidden="1" customHeight="1" x14ac:dyDescent="0.2">
      <c r="A98" s="123" t="s">
        <v>164</v>
      </c>
      <c r="B98" s="11" t="s">
        <v>165</v>
      </c>
      <c r="C98" s="12" t="s">
        <v>46</v>
      </c>
      <c r="D98" s="13">
        <v>260</v>
      </c>
      <c r="E98" s="13">
        <f>[1]CPUs!I701</f>
        <v>50.583785119999995</v>
      </c>
      <c r="F98" s="13">
        <v>62.536733543855995</v>
      </c>
      <c r="G98" s="13">
        <f>F98*D98</f>
        <v>16259.550721402558</v>
      </c>
      <c r="H98" s="13">
        <v>0</v>
      </c>
      <c r="I98" s="13">
        <v>0</v>
      </c>
      <c r="J98" s="13">
        <v>0</v>
      </c>
      <c r="K98" s="13">
        <v>0</v>
      </c>
      <c r="L98" s="13">
        <v>0</v>
      </c>
      <c r="M98" s="124">
        <v>0</v>
      </c>
    </row>
    <row r="99" spans="1:13" ht="24.75" hidden="1" customHeight="1" x14ac:dyDescent="0.2">
      <c r="A99" s="123" t="s">
        <v>166</v>
      </c>
      <c r="B99" s="11" t="s">
        <v>167</v>
      </c>
      <c r="C99" s="12" t="s">
        <v>46</v>
      </c>
      <c r="D99" s="13">
        <v>124</v>
      </c>
      <c r="E99" s="13">
        <f>[1]CPUs!I708</f>
        <v>76.955122159999988</v>
      </c>
      <c r="F99" s="13">
        <v>95.139617526407989</v>
      </c>
      <c r="G99" s="13">
        <f>F99*D99</f>
        <v>11797.31257327459</v>
      </c>
      <c r="H99" s="13">
        <v>0</v>
      </c>
      <c r="I99" s="13">
        <v>0</v>
      </c>
      <c r="J99" s="13">
        <v>0</v>
      </c>
      <c r="K99" s="13">
        <v>0</v>
      </c>
      <c r="L99" s="13">
        <v>0</v>
      </c>
      <c r="M99" s="124">
        <v>0</v>
      </c>
    </row>
    <row r="100" spans="1:13" ht="24.75" hidden="1" customHeight="1" x14ac:dyDescent="0.2">
      <c r="A100" s="123" t="s">
        <v>168</v>
      </c>
      <c r="B100" s="11" t="s">
        <v>169</v>
      </c>
      <c r="C100" s="12" t="s">
        <v>46</v>
      </c>
      <c r="D100" s="13">
        <v>260</v>
      </c>
      <c r="E100" s="13">
        <f>[1]CPUs!I718</f>
        <v>88.776238399999983</v>
      </c>
      <c r="F100" s="13">
        <v>109.75406353391998</v>
      </c>
      <c r="G100" s="13">
        <f>(F100*D100)</f>
        <v>28536.056518819194</v>
      </c>
      <c r="H100" s="13">
        <v>0</v>
      </c>
      <c r="I100" s="13">
        <v>0</v>
      </c>
      <c r="J100" s="13">
        <v>0</v>
      </c>
      <c r="K100" s="13">
        <v>0</v>
      </c>
      <c r="L100" s="13">
        <v>0</v>
      </c>
      <c r="M100" s="124">
        <v>0</v>
      </c>
    </row>
    <row r="101" spans="1:13" ht="24.75" hidden="1" customHeight="1" x14ac:dyDescent="0.2">
      <c r="A101" s="123" t="s">
        <v>170</v>
      </c>
      <c r="B101" s="11" t="s">
        <v>171</v>
      </c>
      <c r="C101" s="12" t="s">
        <v>172</v>
      </c>
      <c r="D101" s="13">
        <v>59.58</v>
      </c>
      <c r="E101" s="13">
        <f>[1]CPUs!I728</f>
        <v>124.54</v>
      </c>
      <c r="F101" s="13">
        <v>144.08000000000001</v>
      </c>
      <c r="G101" s="13">
        <f>(F101*D101)</f>
        <v>8584.2864000000009</v>
      </c>
      <c r="H101" s="13">
        <v>0</v>
      </c>
      <c r="I101" s="13">
        <v>0</v>
      </c>
      <c r="J101" s="13">
        <v>0</v>
      </c>
      <c r="K101" s="13">
        <v>0</v>
      </c>
      <c r="L101" s="13">
        <v>0</v>
      </c>
      <c r="M101" s="124">
        <v>0</v>
      </c>
    </row>
    <row r="102" spans="1:13" ht="24.75" hidden="1" customHeight="1" x14ac:dyDescent="0.2">
      <c r="A102" s="125" t="s">
        <v>173</v>
      </c>
      <c r="B102" s="16" t="s">
        <v>174</v>
      </c>
      <c r="C102" s="16"/>
      <c r="D102" s="20"/>
      <c r="E102" s="19"/>
      <c r="F102" s="19"/>
      <c r="G102" s="20">
        <f>SUM(G103:G105)</f>
        <v>124996.67482873978</v>
      </c>
      <c r="H102" s="20"/>
      <c r="I102" s="19"/>
      <c r="J102" s="20"/>
      <c r="K102" s="20">
        <v>0</v>
      </c>
      <c r="L102" s="20">
        <v>0</v>
      </c>
      <c r="M102" s="126">
        <v>0</v>
      </c>
    </row>
    <row r="103" spans="1:13" ht="24.75" hidden="1" customHeight="1" x14ac:dyDescent="0.2">
      <c r="A103" s="123" t="s">
        <v>175</v>
      </c>
      <c r="B103" s="11" t="s">
        <v>176</v>
      </c>
      <c r="C103" s="12" t="s">
        <v>46</v>
      </c>
      <c r="D103" s="13">
        <v>2383.16</v>
      </c>
      <c r="E103" s="13">
        <f>[1]CPUs!I734</f>
        <v>2.66</v>
      </c>
      <c r="F103" s="13">
        <v>3.08</v>
      </c>
      <c r="G103" s="13">
        <f>D103*F103</f>
        <v>7340.1327999999994</v>
      </c>
      <c r="H103" s="13">
        <v>0</v>
      </c>
      <c r="I103" s="13">
        <v>0</v>
      </c>
      <c r="J103" s="13">
        <v>0</v>
      </c>
      <c r="K103" s="13">
        <v>0</v>
      </c>
      <c r="L103" s="13">
        <v>0</v>
      </c>
      <c r="M103" s="124">
        <v>0</v>
      </c>
    </row>
    <row r="104" spans="1:13" ht="24.75" hidden="1" customHeight="1" x14ac:dyDescent="0.2">
      <c r="A104" s="123" t="s">
        <v>177</v>
      </c>
      <c r="B104" s="11" t="s">
        <v>178</v>
      </c>
      <c r="C104" s="12" t="s">
        <v>46</v>
      </c>
      <c r="D104" s="13">
        <v>71.489999999999995</v>
      </c>
      <c r="E104" s="13">
        <f>[1]CPUs!I740</f>
        <v>26.76</v>
      </c>
      <c r="F104" s="13">
        <v>30.96</v>
      </c>
      <c r="G104" s="13">
        <f>D104*F104</f>
        <v>2213.3303999999998</v>
      </c>
      <c r="H104" s="13">
        <v>0</v>
      </c>
      <c r="I104" s="13">
        <v>0</v>
      </c>
      <c r="J104" s="13">
        <v>0</v>
      </c>
      <c r="K104" s="13">
        <v>0</v>
      </c>
      <c r="L104" s="13">
        <v>0</v>
      </c>
      <c r="M104" s="124">
        <v>0</v>
      </c>
    </row>
    <row r="105" spans="1:13" ht="24.75" hidden="1" customHeight="1" x14ac:dyDescent="0.2">
      <c r="A105" s="123" t="s">
        <v>179</v>
      </c>
      <c r="B105" s="11" t="s">
        <v>180</v>
      </c>
      <c r="C105" s="12" t="s">
        <v>46</v>
      </c>
      <c r="D105" s="13">
        <v>3098.11</v>
      </c>
      <c r="E105" s="13">
        <f>[1]CPUs!I746</f>
        <v>30.1403088</v>
      </c>
      <c r="F105" s="13">
        <v>37.262463769440004</v>
      </c>
      <c r="G105" s="13">
        <f>D105*F105</f>
        <v>115443.21162873978</v>
      </c>
      <c r="H105" s="13">
        <v>0</v>
      </c>
      <c r="I105" s="13">
        <v>0</v>
      </c>
      <c r="J105" s="13">
        <v>0</v>
      </c>
      <c r="K105" s="13">
        <v>0</v>
      </c>
      <c r="L105" s="13">
        <v>0</v>
      </c>
      <c r="M105" s="124">
        <v>0</v>
      </c>
    </row>
    <row r="106" spans="1:13" ht="24.75" customHeight="1" x14ac:dyDescent="0.2">
      <c r="A106" s="125" t="s">
        <v>181</v>
      </c>
      <c r="B106" s="16" t="s">
        <v>182</v>
      </c>
      <c r="C106" s="16"/>
      <c r="D106" s="20"/>
      <c r="E106" s="19"/>
      <c r="F106" s="19"/>
      <c r="G106" s="20">
        <f>G107+G112+G115</f>
        <v>680598.79581731744</v>
      </c>
      <c r="H106" s="20"/>
      <c r="I106" s="19"/>
      <c r="J106" s="20"/>
      <c r="K106" s="20">
        <v>376599.56169999996</v>
      </c>
      <c r="L106" s="20">
        <v>0</v>
      </c>
      <c r="M106" s="126">
        <v>376599.56169999996</v>
      </c>
    </row>
    <row r="107" spans="1:13" ht="24.75" customHeight="1" x14ac:dyDescent="0.2">
      <c r="A107" s="125" t="s">
        <v>183</v>
      </c>
      <c r="B107" s="16" t="s">
        <v>184</v>
      </c>
      <c r="C107" s="16"/>
      <c r="D107" s="20"/>
      <c r="E107" s="19"/>
      <c r="F107" s="19"/>
      <c r="G107" s="20">
        <f>SUM(G108:G111)</f>
        <v>434400.74131731747</v>
      </c>
      <c r="H107" s="20"/>
      <c r="I107" s="19"/>
      <c r="J107" s="20"/>
      <c r="K107" s="20">
        <v>242879.9632</v>
      </c>
      <c r="L107" s="20">
        <v>0</v>
      </c>
      <c r="M107" s="126">
        <v>242879.9632</v>
      </c>
    </row>
    <row r="108" spans="1:13" ht="59.25" customHeight="1" x14ac:dyDescent="0.2">
      <c r="A108" s="123" t="s">
        <v>185</v>
      </c>
      <c r="B108" s="11" t="s">
        <v>186</v>
      </c>
      <c r="C108" s="12" t="s">
        <v>31</v>
      </c>
      <c r="D108" s="13">
        <v>3991.37</v>
      </c>
      <c r="E108" s="13">
        <f>[1]CPUs!I757</f>
        <v>8.91</v>
      </c>
      <c r="F108" s="13">
        <v>11.01</v>
      </c>
      <c r="G108" s="13">
        <f>D108*F108</f>
        <v>43944.983699999997</v>
      </c>
      <c r="H108" s="13">
        <v>3991.37</v>
      </c>
      <c r="I108" s="13">
        <v>0</v>
      </c>
      <c r="J108" s="13">
        <v>3991.37</v>
      </c>
      <c r="K108" s="13">
        <v>43944.983699999997</v>
      </c>
      <c r="L108" s="13">
        <v>0</v>
      </c>
      <c r="M108" s="124">
        <v>43944.983699999997</v>
      </c>
    </row>
    <row r="109" spans="1:13" ht="62.25" customHeight="1" x14ac:dyDescent="0.2">
      <c r="A109" s="123" t="s">
        <v>187</v>
      </c>
      <c r="B109" s="11" t="s">
        <v>188</v>
      </c>
      <c r="C109" s="12" t="s">
        <v>31</v>
      </c>
      <c r="D109" s="13">
        <v>3991.37</v>
      </c>
      <c r="E109" s="13">
        <f>[1]CPUs!I765</f>
        <v>31.79</v>
      </c>
      <c r="F109" s="13">
        <v>39.299999999999997</v>
      </c>
      <c r="G109" s="13">
        <f>D109*F109</f>
        <v>156860.84099999999</v>
      </c>
      <c r="H109" s="13">
        <v>3991.37</v>
      </c>
      <c r="I109" s="13">
        <v>0</v>
      </c>
      <c r="J109" s="13">
        <v>3991.37</v>
      </c>
      <c r="K109" s="13">
        <v>156860.84099999999</v>
      </c>
      <c r="L109" s="13">
        <v>0</v>
      </c>
      <c r="M109" s="124">
        <v>156860.84099999999</v>
      </c>
    </row>
    <row r="110" spans="1:13" ht="43.5" customHeight="1" x14ac:dyDescent="0.2">
      <c r="A110" s="123" t="s">
        <v>189</v>
      </c>
      <c r="B110" s="11" t="s">
        <v>190</v>
      </c>
      <c r="C110" s="12" t="s">
        <v>31</v>
      </c>
      <c r="D110" s="13">
        <v>1001.76</v>
      </c>
      <c r="E110" s="13">
        <f>[1]CPUs!I773</f>
        <v>90.87</v>
      </c>
      <c r="F110" s="13">
        <v>112.34</v>
      </c>
      <c r="G110" s="13">
        <f>(F110*D110)</f>
        <v>112537.7184</v>
      </c>
      <c r="H110" s="13">
        <v>374.52499999999998</v>
      </c>
      <c r="I110" s="13">
        <v>0</v>
      </c>
      <c r="J110" s="13">
        <v>374.52499999999998</v>
      </c>
      <c r="K110" s="13">
        <v>42074.138500000001</v>
      </c>
      <c r="L110" s="13">
        <v>0</v>
      </c>
      <c r="M110" s="124">
        <v>42074.138500000001</v>
      </c>
    </row>
    <row r="111" spans="1:13" ht="24.75" hidden="1" customHeight="1" x14ac:dyDescent="0.2">
      <c r="A111" s="123" t="s">
        <v>191</v>
      </c>
      <c r="B111" s="11" t="s">
        <v>192</v>
      </c>
      <c r="C111" s="12" t="s">
        <v>46</v>
      </c>
      <c r="D111" s="13">
        <v>1947.7</v>
      </c>
      <c r="E111" s="13">
        <f>[1]CPUs!I783</f>
        <v>50.274144</v>
      </c>
      <c r="F111" s="13">
        <v>62.153924227200001</v>
      </c>
      <c r="G111" s="13">
        <f>(F111*D111)</f>
        <v>121057.19821731745</v>
      </c>
      <c r="H111" s="13">
        <v>0</v>
      </c>
      <c r="I111" s="13">
        <v>0</v>
      </c>
      <c r="J111" s="13">
        <v>0</v>
      </c>
      <c r="K111" s="13">
        <v>0</v>
      </c>
      <c r="L111" s="13">
        <v>0</v>
      </c>
      <c r="M111" s="124">
        <v>0</v>
      </c>
    </row>
    <row r="112" spans="1:13" ht="24.75" customHeight="1" x14ac:dyDescent="0.2">
      <c r="A112" s="125" t="s">
        <v>193</v>
      </c>
      <c r="B112" s="16" t="s">
        <v>194</v>
      </c>
      <c r="C112" s="16"/>
      <c r="D112" s="20"/>
      <c r="E112" s="19"/>
      <c r="F112" s="19"/>
      <c r="G112" s="20">
        <f>SUM(G113:G114)</f>
        <v>216969.965</v>
      </c>
      <c r="H112" s="20"/>
      <c r="I112" s="19"/>
      <c r="J112" s="20"/>
      <c r="K112" s="20">
        <v>133719.59849999999</v>
      </c>
      <c r="L112" s="20">
        <v>0</v>
      </c>
      <c r="M112" s="126">
        <v>133719.59849999999</v>
      </c>
    </row>
    <row r="113" spans="1:13" ht="46.5" customHeight="1" x14ac:dyDescent="0.2">
      <c r="A113" s="123" t="s">
        <v>195</v>
      </c>
      <c r="B113" s="11" t="s">
        <v>196</v>
      </c>
      <c r="C113" s="12" t="s">
        <v>31</v>
      </c>
      <c r="D113" s="13">
        <v>3121.87</v>
      </c>
      <c r="E113" s="13">
        <f>[1]CPUs!I792</f>
        <v>49.65</v>
      </c>
      <c r="F113" s="13">
        <v>61.38</v>
      </c>
      <c r="G113" s="13">
        <f>D113*F113</f>
        <v>191620.3806</v>
      </c>
      <c r="H113" s="13">
        <v>1924.0229999999999</v>
      </c>
      <c r="I113" s="13">
        <v>0</v>
      </c>
      <c r="J113" s="13">
        <v>1924.0229999999999</v>
      </c>
      <c r="K113" s="13">
        <v>118096.53174000001</v>
      </c>
      <c r="L113" s="13">
        <v>0</v>
      </c>
      <c r="M113" s="124">
        <v>118096.53174000001</v>
      </c>
    </row>
    <row r="114" spans="1:13" ht="50.25" customHeight="1" x14ac:dyDescent="0.2">
      <c r="A114" s="123" t="s">
        <v>197</v>
      </c>
      <c r="B114" s="11" t="s">
        <v>198</v>
      </c>
      <c r="C114" s="12" t="s">
        <v>31</v>
      </c>
      <c r="D114" s="13">
        <v>3121.87</v>
      </c>
      <c r="E114" s="13">
        <f>[1]CPUs!I801</f>
        <v>6.57</v>
      </c>
      <c r="F114" s="13">
        <v>8.1199999999999992</v>
      </c>
      <c r="G114" s="13">
        <f>D114*F114</f>
        <v>25349.584399999996</v>
      </c>
      <c r="H114" s="13">
        <v>1924.0229999999999</v>
      </c>
      <c r="I114" s="13">
        <v>0</v>
      </c>
      <c r="J114" s="13">
        <v>1924.0229999999999</v>
      </c>
      <c r="K114" s="13">
        <v>15623.066759999998</v>
      </c>
      <c r="L114" s="13">
        <v>0</v>
      </c>
      <c r="M114" s="124">
        <v>15623.066759999998</v>
      </c>
    </row>
    <row r="115" spans="1:13" ht="24.75" hidden="1" customHeight="1" x14ac:dyDescent="0.2">
      <c r="A115" s="125" t="s">
        <v>199</v>
      </c>
      <c r="B115" s="16" t="s">
        <v>200</v>
      </c>
      <c r="C115" s="16"/>
      <c r="D115" s="20"/>
      <c r="E115" s="19"/>
      <c r="F115" s="19"/>
      <c r="G115" s="20">
        <f>SUM(G116)</f>
        <v>29228.089499999998</v>
      </c>
      <c r="H115" s="20"/>
      <c r="I115" s="19"/>
      <c r="J115" s="20"/>
      <c r="K115" s="20">
        <v>0</v>
      </c>
      <c r="L115" s="20">
        <v>0</v>
      </c>
      <c r="M115" s="126">
        <v>0</v>
      </c>
    </row>
    <row r="116" spans="1:13" ht="24.75" hidden="1" customHeight="1" x14ac:dyDescent="0.2">
      <c r="A116" s="123" t="s">
        <v>201</v>
      </c>
      <c r="B116" s="11" t="s">
        <v>202</v>
      </c>
      <c r="C116" s="12" t="s">
        <v>31</v>
      </c>
      <c r="D116" s="13">
        <v>921.15</v>
      </c>
      <c r="E116" s="13">
        <f>[1]CPUs!I810</f>
        <v>27.423000000000002</v>
      </c>
      <c r="F116" s="13">
        <v>31.73</v>
      </c>
      <c r="G116" s="13">
        <f>(F116*D116)</f>
        <v>29228.089499999998</v>
      </c>
      <c r="H116" s="13">
        <v>0</v>
      </c>
      <c r="I116" s="13">
        <v>0</v>
      </c>
      <c r="J116" s="13">
        <v>0</v>
      </c>
      <c r="K116" s="13">
        <v>0</v>
      </c>
      <c r="L116" s="13">
        <v>0</v>
      </c>
      <c r="M116" s="124">
        <v>0</v>
      </c>
    </row>
    <row r="117" spans="1:13" ht="24.75" hidden="1" customHeight="1" x14ac:dyDescent="0.2">
      <c r="A117" s="125" t="s">
        <v>203</v>
      </c>
      <c r="B117" s="16" t="s">
        <v>204</v>
      </c>
      <c r="C117" s="16"/>
      <c r="D117" s="20"/>
      <c r="E117" s="19"/>
      <c r="F117" s="19"/>
      <c r="G117" s="20">
        <f>G118+G122</f>
        <v>322157.1067292958</v>
      </c>
      <c r="H117" s="20"/>
      <c r="I117" s="19"/>
      <c r="J117" s="20"/>
      <c r="K117" s="20">
        <v>0</v>
      </c>
      <c r="L117" s="20">
        <v>0</v>
      </c>
      <c r="M117" s="126">
        <v>0</v>
      </c>
    </row>
    <row r="118" spans="1:13" ht="24.75" hidden="1" customHeight="1" x14ac:dyDescent="0.2">
      <c r="A118" s="125" t="s">
        <v>205</v>
      </c>
      <c r="B118" s="16" t="s">
        <v>206</v>
      </c>
      <c r="C118" s="16"/>
      <c r="D118" s="20"/>
      <c r="E118" s="19"/>
      <c r="F118" s="19"/>
      <c r="G118" s="20">
        <f>SUM(G119:G121)</f>
        <v>190733.43628938674</v>
      </c>
      <c r="H118" s="20"/>
      <c r="I118" s="19"/>
      <c r="J118" s="20"/>
      <c r="K118" s="20">
        <v>0</v>
      </c>
      <c r="L118" s="20">
        <v>0</v>
      </c>
      <c r="M118" s="126">
        <v>0</v>
      </c>
    </row>
    <row r="119" spans="1:13" ht="24.75" hidden="1" customHeight="1" x14ac:dyDescent="0.2">
      <c r="A119" s="123" t="s">
        <v>207</v>
      </c>
      <c r="B119" s="11" t="s">
        <v>208</v>
      </c>
      <c r="C119" s="12" t="s">
        <v>31</v>
      </c>
      <c r="D119" s="13">
        <v>6284.36</v>
      </c>
      <c r="E119" s="13">
        <f>[1]CPUs!I816</f>
        <v>3.1255176000000002</v>
      </c>
      <c r="F119" s="13">
        <v>3.8640774088800001</v>
      </c>
      <c r="G119" s="13">
        <f>D119*F119</f>
        <v>24283.253505269116</v>
      </c>
      <c r="H119" s="13">
        <v>0</v>
      </c>
      <c r="I119" s="13">
        <v>0</v>
      </c>
      <c r="J119" s="13">
        <v>0</v>
      </c>
      <c r="K119" s="13">
        <v>0</v>
      </c>
      <c r="L119" s="13">
        <v>0</v>
      </c>
      <c r="M119" s="124">
        <v>0</v>
      </c>
    </row>
    <row r="120" spans="1:13" ht="24.75" hidden="1" customHeight="1" x14ac:dyDescent="0.2">
      <c r="A120" s="123" t="s">
        <v>209</v>
      </c>
      <c r="B120" s="11" t="s">
        <v>210</v>
      </c>
      <c r="C120" s="12" t="s">
        <v>31</v>
      </c>
      <c r="D120" s="13">
        <v>6284.36</v>
      </c>
      <c r="E120" s="13">
        <f>[1]CPUs!I824</f>
        <v>13.412023999999999</v>
      </c>
      <c r="F120" s="13">
        <v>16.581285271199999</v>
      </c>
      <c r="G120" s="13">
        <f>(F120*D120)</f>
        <v>104202.76590691842</v>
      </c>
      <c r="H120" s="13">
        <v>0</v>
      </c>
      <c r="I120" s="13">
        <v>0</v>
      </c>
      <c r="J120" s="13">
        <v>0</v>
      </c>
      <c r="K120" s="13">
        <v>0</v>
      </c>
      <c r="L120" s="13">
        <v>0</v>
      </c>
      <c r="M120" s="124">
        <v>0</v>
      </c>
    </row>
    <row r="121" spans="1:13" ht="24.75" hidden="1" customHeight="1" x14ac:dyDescent="0.2">
      <c r="A121" s="123" t="s">
        <v>211</v>
      </c>
      <c r="B121" s="11" t="s">
        <v>212</v>
      </c>
      <c r="C121" s="12" t="s">
        <v>31</v>
      </c>
      <c r="D121" s="13">
        <v>6284.36</v>
      </c>
      <c r="E121" s="13">
        <f>[1]CPUs!I833</f>
        <v>8.0119164000000005</v>
      </c>
      <c r="F121" s="13">
        <v>9.9051322453200008</v>
      </c>
      <c r="G121" s="13">
        <f>(F121*D121)</f>
        <v>62247.416877199197</v>
      </c>
      <c r="H121" s="13">
        <v>0</v>
      </c>
      <c r="I121" s="13">
        <v>0</v>
      </c>
      <c r="J121" s="13">
        <v>0</v>
      </c>
      <c r="K121" s="13">
        <v>0</v>
      </c>
      <c r="L121" s="13">
        <v>0</v>
      </c>
      <c r="M121" s="124">
        <v>0</v>
      </c>
    </row>
    <row r="122" spans="1:13" ht="24.75" hidden="1" customHeight="1" x14ac:dyDescent="0.2">
      <c r="A122" s="125" t="s">
        <v>213</v>
      </c>
      <c r="B122" s="16" t="s">
        <v>214</v>
      </c>
      <c r="C122" s="16"/>
      <c r="D122" s="20"/>
      <c r="E122" s="19"/>
      <c r="F122" s="19"/>
      <c r="G122" s="20">
        <f>SUM(G123:G126)</f>
        <v>131423.67043990907</v>
      </c>
      <c r="H122" s="20"/>
      <c r="I122" s="19"/>
      <c r="J122" s="20"/>
      <c r="K122" s="20">
        <v>0</v>
      </c>
      <c r="L122" s="20">
        <v>0</v>
      </c>
      <c r="M122" s="126">
        <v>0</v>
      </c>
    </row>
    <row r="123" spans="1:13" ht="24.75" hidden="1" customHeight="1" x14ac:dyDescent="0.2">
      <c r="A123" s="123" t="s">
        <v>215</v>
      </c>
      <c r="B123" s="11" t="s">
        <v>216</v>
      </c>
      <c r="C123" s="12" t="s">
        <v>31</v>
      </c>
      <c r="D123" s="13">
        <v>3121.87</v>
      </c>
      <c r="E123" s="13">
        <f>[1]CPUs!I841</f>
        <v>3.5169600000000001</v>
      </c>
      <c r="F123" s="13">
        <v>4.3480176479999999</v>
      </c>
      <c r="G123" s="13">
        <f>(F123*D123)</f>
        <v>13573.94585476176</v>
      </c>
      <c r="H123" s="13">
        <v>0</v>
      </c>
      <c r="I123" s="13">
        <v>0</v>
      </c>
      <c r="J123" s="13">
        <v>0</v>
      </c>
      <c r="K123" s="13">
        <v>0</v>
      </c>
      <c r="L123" s="13">
        <v>0</v>
      </c>
      <c r="M123" s="124">
        <v>0</v>
      </c>
    </row>
    <row r="124" spans="1:13" ht="24.75" hidden="1" customHeight="1" x14ac:dyDescent="0.2">
      <c r="A124" s="123" t="s">
        <v>217</v>
      </c>
      <c r="B124" s="11" t="s">
        <v>218</v>
      </c>
      <c r="C124" s="12" t="s">
        <v>31</v>
      </c>
      <c r="D124" s="13">
        <v>3121.87</v>
      </c>
      <c r="E124" s="13">
        <f>[1]CPUs!I849</f>
        <v>14.727829631999999</v>
      </c>
      <c r="F124" s="13">
        <v>18.208015774041598</v>
      </c>
      <c r="G124" s="13">
        <f>(F124*D124)</f>
        <v>56843.058204507244</v>
      </c>
      <c r="H124" s="13">
        <v>0</v>
      </c>
      <c r="I124" s="13">
        <v>0</v>
      </c>
      <c r="J124" s="13">
        <v>0</v>
      </c>
      <c r="K124" s="13">
        <v>0</v>
      </c>
      <c r="L124" s="13">
        <v>0</v>
      </c>
      <c r="M124" s="124">
        <v>0</v>
      </c>
    </row>
    <row r="125" spans="1:13" ht="24.75" hidden="1" customHeight="1" x14ac:dyDescent="0.2">
      <c r="A125" s="123" t="s">
        <v>219</v>
      </c>
      <c r="B125" s="11" t="s">
        <v>220</v>
      </c>
      <c r="C125" s="12" t="s">
        <v>31</v>
      </c>
      <c r="D125" s="13">
        <v>3121.87</v>
      </c>
      <c r="E125" s="13">
        <f>[1]CPUs!I858</f>
        <v>15.233774400000001</v>
      </c>
      <c r="F125" s="13">
        <v>18.833515290720001</v>
      </c>
      <c r="G125" s="13">
        <f>(F125*D125)</f>
        <v>58795.786380640049</v>
      </c>
      <c r="H125" s="13">
        <v>0</v>
      </c>
      <c r="I125" s="13">
        <v>0</v>
      </c>
      <c r="J125" s="13">
        <v>0</v>
      </c>
      <c r="K125" s="13">
        <v>0</v>
      </c>
      <c r="L125" s="13">
        <v>0</v>
      </c>
      <c r="M125" s="124">
        <v>0</v>
      </c>
    </row>
    <row r="126" spans="1:13" ht="24.75" hidden="1" customHeight="1" x14ac:dyDescent="0.2">
      <c r="A126" s="123" t="s">
        <v>221</v>
      </c>
      <c r="B126" s="11" t="s">
        <v>222</v>
      </c>
      <c r="C126" s="12" t="s">
        <v>46</v>
      </c>
      <c r="D126" s="13">
        <v>336</v>
      </c>
      <c r="E126" s="13">
        <f>[1]CPUs!I866</f>
        <v>5.33</v>
      </c>
      <c r="F126" s="13">
        <v>6.58</v>
      </c>
      <c r="G126" s="13">
        <f>D126*F126</f>
        <v>2210.88</v>
      </c>
      <c r="H126" s="13">
        <v>0</v>
      </c>
      <c r="I126" s="13">
        <v>0</v>
      </c>
      <c r="J126" s="13">
        <v>0</v>
      </c>
      <c r="K126" s="13">
        <v>0</v>
      </c>
      <c r="L126" s="13">
        <v>0</v>
      </c>
      <c r="M126" s="124">
        <v>0</v>
      </c>
    </row>
    <row r="127" spans="1:13" ht="24.75" customHeight="1" x14ac:dyDescent="0.2">
      <c r="A127" s="125" t="s">
        <v>223</v>
      </c>
      <c r="B127" s="16" t="s">
        <v>224</v>
      </c>
      <c r="C127" s="16"/>
      <c r="D127" s="20"/>
      <c r="E127" s="19"/>
      <c r="F127" s="19"/>
      <c r="G127" s="20">
        <f>SUM(G128:G133)</f>
        <v>405463.82541994401</v>
      </c>
      <c r="H127" s="20"/>
      <c r="I127" s="19"/>
      <c r="J127" s="20"/>
      <c r="K127" s="20">
        <v>63739.782703471668</v>
      </c>
      <c r="L127" s="20">
        <v>30723.724096000013</v>
      </c>
      <c r="M127" s="126">
        <v>94463.506799471681</v>
      </c>
    </row>
    <row r="128" spans="1:13" ht="47.25" customHeight="1" x14ac:dyDescent="0.2">
      <c r="A128" s="123" t="s">
        <v>225</v>
      </c>
      <c r="B128" s="11" t="s">
        <v>226</v>
      </c>
      <c r="C128" s="12" t="s">
        <v>31</v>
      </c>
      <c r="D128" s="13">
        <v>1502.473</v>
      </c>
      <c r="E128" s="13">
        <f>[1]CPUs!I876</f>
        <v>93.527987999999979</v>
      </c>
      <c r="F128" s="13">
        <v>115.62865156439997</v>
      </c>
      <c r="G128" s="13">
        <f>(F128*D128)</f>
        <v>173728.92700191872</v>
      </c>
      <c r="H128" s="13">
        <v>470</v>
      </c>
      <c r="I128" s="13">
        <v>0</v>
      </c>
      <c r="J128" s="13">
        <v>470</v>
      </c>
      <c r="K128" s="13">
        <v>54345.466235267988</v>
      </c>
      <c r="L128" s="13">
        <v>0</v>
      </c>
      <c r="M128" s="124">
        <v>54345.466235267988</v>
      </c>
    </row>
    <row r="129" spans="1:13" ht="30.75" customHeight="1" x14ac:dyDescent="0.2">
      <c r="A129" s="123" t="s">
        <v>227</v>
      </c>
      <c r="B129" s="11" t="s">
        <v>228</v>
      </c>
      <c r="C129" s="12" t="s">
        <v>31</v>
      </c>
      <c r="D129" s="13">
        <v>1502.473</v>
      </c>
      <c r="E129" s="13">
        <f>[1]CPUs!I886</f>
        <v>36.129199999999997</v>
      </c>
      <c r="F129" s="13">
        <v>44.666529959999998</v>
      </c>
      <c r="G129" s="13">
        <f>(F129*D129)</f>
        <v>67110.255268591078</v>
      </c>
      <c r="H129" s="13">
        <v>62.5</v>
      </c>
      <c r="I129" s="13">
        <v>0</v>
      </c>
      <c r="J129" s="13">
        <v>62.5</v>
      </c>
      <c r="K129" s="13">
        <v>2791.6581225</v>
      </c>
      <c r="L129" s="13">
        <v>0</v>
      </c>
      <c r="M129" s="124">
        <v>2791.6581225</v>
      </c>
    </row>
    <row r="130" spans="1:13" ht="42" customHeight="1" x14ac:dyDescent="0.2">
      <c r="A130" s="123" t="s">
        <v>229</v>
      </c>
      <c r="B130" s="11" t="s">
        <v>230</v>
      </c>
      <c r="C130" s="12" t="s">
        <v>31</v>
      </c>
      <c r="D130" s="13">
        <v>675.21</v>
      </c>
      <c r="E130" s="13">
        <f>[1]CPUs!I894</f>
        <v>46.839680000000001</v>
      </c>
      <c r="F130" s="13">
        <v>57.907896384000004</v>
      </c>
      <c r="G130" s="13">
        <f>D130*F130</f>
        <v>39099.990717440647</v>
      </c>
      <c r="H130" s="13">
        <v>114.02</v>
      </c>
      <c r="I130" s="13">
        <v>250.00000000000017</v>
      </c>
      <c r="J130" s="13">
        <v>364.02000000000015</v>
      </c>
      <c r="K130" s="13">
        <v>6602.6583457036804</v>
      </c>
      <c r="L130" s="13">
        <v>14476.974096000011</v>
      </c>
      <c r="M130" s="124">
        <v>21079.632441703692</v>
      </c>
    </row>
    <row r="131" spans="1:13" ht="42" hidden="1" customHeight="1" x14ac:dyDescent="0.2">
      <c r="A131" s="123" t="s">
        <v>231</v>
      </c>
      <c r="B131" s="11" t="s">
        <v>232</v>
      </c>
      <c r="C131" s="12" t="s">
        <v>28</v>
      </c>
      <c r="D131" s="13">
        <v>65</v>
      </c>
      <c r="E131" s="13">
        <f>[1]CPUs!I903</f>
        <v>7.3111487999999998</v>
      </c>
      <c r="F131" s="13">
        <v>9.0387732614399994</v>
      </c>
      <c r="G131" s="13">
        <f>D131*F131</f>
        <v>587.5202619936</v>
      </c>
      <c r="H131" s="13">
        <v>0</v>
      </c>
      <c r="I131" s="13">
        <v>0</v>
      </c>
      <c r="J131" s="13">
        <v>0</v>
      </c>
      <c r="K131" s="13">
        <v>0</v>
      </c>
      <c r="L131" s="13">
        <v>0</v>
      </c>
      <c r="M131" s="124">
        <v>0</v>
      </c>
    </row>
    <row r="132" spans="1:13" ht="24.75" hidden="1" customHeight="1" x14ac:dyDescent="0.2">
      <c r="A132" s="123" t="s">
        <v>233</v>
      </c>
      <c r="B132" s="11" t="s">
        <v>234</v>
      </c>
      <c r="C132" s="12" t="s">
        <v>31</v>
      </c>
      <c r="D132" s="13">
        <v>47.1</v>
      </c>
      <c r="E132" s="13">
        <f>[1]CPUs!I912</f>
        <v>276.06</v>
      </c>
      <c r="F132" s="13">
        <v>341.29</v>
      </c>
      <c r="G132" s="13">
        <f>(F132*D132)</f>
        <v>16074.759000000002</v>
      </c>
      <c r="H132" s="13">
        <v>0</v>
      </c>
      <c r="I132" s="13">
        <v>0</v>
      </c>
      <c r="J132" s="13">
        <v>0</v>
      </c>
      <c r="K132" s="13">
        <v>0</v>
      </c>
      <c r="L132" s="13">
        <v>0</v>
      </c>
      <c r="M132" s="124">
        <v>0</v>
      </c>
    </row>
    <row r="133" spans="1:13" ht="39.75" customHeight="1" x14ac:dyDescent="0.2">
      <c r="A133" s="123" t="s">
        <v>235</v>
      </c>
      <c r="B133" s="11" t="s">
        <v>236</v>
      </c>
      <c r="C133" s="12" t="s">
        <v>31</v>
      </c>
      <c r="D133" s="13">
        <v>2177.683</v>
      </c>
      <c r="E133" s="13">
        <f>[1]CPUs!I920</f>
        <v>40.44</v>
      </c>
      <c r="F133" s="13">
        <v>49.99</v>
      </c>
      <c r="G133" s="13">
        <f>D133*F133</f>
        <v>108862.37317000001</v>
      </c>
      <c r="H133" s="13">
        <v>0</v>
      </c>
      <c r="I133" s="13">
        <v>325</v>
      </c>
      <c r="J133" s="13">
        <v>325</v>
      </c>
      <c r="K133" s="13">
        <v>0</v>
      </c>
      <c r="L133" s="13">
        <v>16246.75</v>
      </c>
      <c r="M133" s="124">
        <v>16246.75</v>
      </c>
    </row>
    <row r="134" spans="1:13" ht="24.75" customHeight="1" x14ac:dyDescent="0.2">
      <c r="A134" s="125" t="s">
        <v>237</v>
      </c>
      <c r="B134" s="16" t="s">
        <v>238</v>
      </c>
      <c r="C134" s="16"/>
      <c r="D134" s="20"/>
      <c r="E134" s="19"/>
      <c r="F134" s="19"/>
      <c r="G134" s="20">
        <f>SUM(G135:G148)</f>
        <v>1456666.0026914463</v>
      </c>
      <c r="H134" s="20"/>
      <c r="I134" s="19"/>
      <c r="J134" s="20"/>
      <c r="K134" s="20">
        <v>120514.38999462352</v>
      </c>
      <c r="L134" s="20">
        <v>4113.8178114784187</v>
      </c>
      <c r="M134" s="126">
        <v>124628.20780610194</v>
      </c>
    </row>
    <row r="135" spans="1:13" ht="24.75" hidden="1" customHeight="1" x14ac:dyDescent="0.2">
      <c r="A135" s="123" t="s">
        <v>239</v>
      </c>
      <c r="B135" s="11" t="s">
        <v>240</v>
      </c>
      <c r="C135" s="12" t="s">
        <v>31</v>
      </c>
      <c r="D135" s="13">
        <v>2970.02</v>
      </c>
      <c r="E135" s="13">
        <f>[1]CPUs!I930</f>
        <v>154.07678000000001</v>
      </c>
      <c r="F135" s="13">
        <v>190.48512311400003</v>
      </c>
      <c r="G135" s="13">
        <f>(F135*D135)</f>
        <v>565744.62535104237</v>
      </c>
      <c r="H135" s="13">
        <v>0</v>
      </c>
      <c r="I135" s="13">
        <v>0</v>
      </c>
      <c r="J135" s="13">
        <v>0</v>
      </c>
      <c r="K135" s="13">
        <v>0</v>
      </c>
      <c r="L135" s="13">
        <v>0</v>
      </c>
      <c r="M135" s="124">
        <v>0</v>
      </c>
    </row>
    <row r="136" spans="1:13" ht="24.75" customHeight="1" x14ac:dyDescent="0.2">
      <c r="A136" s="123" t="s">
        <v>241</v>
      </c>
      <c r="B136" s="11" t="s">
        <v>242</v>
      </c>
      <c r="C136" s="12" t="s">
        <v>31</v>
      </c>
      <c r="D136" s="13">
        <v>138.11000000000001</v>
      </c>
      <c r="E136" s="13">
        <f>[1]CPUs!I939</f>
        <v>116.37</v>
      </c>
      <c r="F136" s="13">
        <v>143.86000000000001</v>
      </c>
      <c r="G136" s="13">
        <f t="shared" ref="G136:G148" si="2">D136*F136</f>
        <v>19868.504600000004</v>
      </c>
      <c r="H136" s="13">
        <v>78.23</v>
      </c>
      <c r="I136" s="13">
        <v>0</v>
      </c>
      <c r="J136" s="13">
        <v>78.23</v>
      </c>
      <c r="K136" s="13">
        <v>11254.167800000001</v>
      </c>
      <c r="L136" s="13">
        <v>0</v>
      </c>
      <c r="M136" s="124">
        <v>11254.167800000001</v>
      </c>
    </row>
    <row r="137" spans="1:13" ht="24.75" hidden="1" customHeight="1" x14ac:dyDescent="0.2">
      <c r="A137" s="123" t="s">
        <v>243</v>
      </c>
      <c r="B137" s="11" t="s">
        <v>244</v>
      </c>
      <c r="C137" s="12" t="s">
        <v>31</v>
      </c>
      <c r="D137" s="13">
        <v>115.57</v>
      </c>
      <c r="E137" s="13">
        <f>[1]CPUs!I949</f>
        <v>303.2</v>
      </c>
      <c r="F137" s="13">
        <v>374.84</v>
      </c>
      <c r="G137" s="13">
        <f>(F137*D137)</f>
        <v>43320.258799999996</v>
      </c>
      <c r="H137" s="13">
        <v>0</v>
      </c>
      <c r="I137" s="13">
        <v>0</v>
      </c>
      <c r="J137" s="13">
        <v>0</v>
      </c>
      <c r="K137" s="13">
        <v>0</v>
      </c>
      <c r="L137" s="13">
        <v>0</v>
      </c>
      <c r="M137" s="124">
        <v>0</v>
      </c>
    </row>
    <row r="138" spans="1:13" ht="47.25" customHeight="1" x14ac:dyDescent="0.2">
      <c r="A138" s="123" t="s">
        <v>245</v>
      </c>
      <c r="B138" s="11" t="s">
        <v>246</v>
      </c>
      <c r="C138" s="12" t="s">
        <v>31</v>
      </c>
      <c r="D138" s="13">
        <v>4858.42</v>
      </c>
      <c r="E138" s="13">
        <f>[1]CPUs!I959</f>
        <v>48.442624999999992</v>
      </c>
      <c r="F138" s="13">
        <v>59.889617287499988</v>
      </c>
      <c r="G138" s="13">
        <f t="shared" si="2"/>
        <v>290968.91442193568</v>
      </c>
      <c r="H138" s="13">
        <v>1824.3600000000008</v>
      </c>
      <c r="I138" s="13">
        <v>68.690000000000737</v>
      </c>
      <c r="J138" s="13">
        <v>1893.0500000000015</v>
      </c>
      <c r="K138" s="13">
        <v>109260.22219462352</v>
      </c>
      <c r="L138" s="13">
        <v>4113.8178114784187</v>
      </c>
      <c r="M138" s="124">
        <v>113374.04000610195</v>
      </c>
    </row>
    <row r="139" spans="1:13" ht="24.75" hidden="1" customHeight="1" x14ac:dyDescent="0.2">
      <c r="A139" s="123" t="s">
        <v>247</v>
      </c>
      <c r="B139" s="11" t="s">
        <v>248</v>
      </c>
      <c r="C139" s="12" t="s">
        <v>59</v>
      </c>
      <c r="D139" s="13">
        <v>108.884</v>
      </c>
      <c r="E139" s="13">
        <f>[1]CPUs!I967</f>
        <v>671.7</v>
      </c>
      <c r="F139" s="13">
        <v>830.42</v>
      </c>
      <c r="G139" s="13">
        <f t="shared" si="2"/>
        <v>90419.451279999994</v>
      </c>
      <c r="H139" s="13">
        <v>0</v>
      </c>
      <c r="I139" s="13">
        <v>0</v>
      </c>
      <c r="J139" s="13">
        <v>0</v>
      </c>
      <c r="K139" s="13">
        <v>0</v>
      </c>
      <c r="L139" s="13">
        <v>0</v>
      </c>
      <c r="M139" s="124">
        <v>0</v>
      </c>
    </row>
    <row r="140" spans="1:13" ht="24.75" hidden="1" customHeight="1" x14ac:dyDescent="0.2">
      <c r="A140" s="123" t="s">
        <v>249</v>
      </c>
      <c r="B140" s="11" t="s">
        <v>250</v>
      </c>
      <c r="C140" s="12" t="s">
        <v>31</v>
      </c>
      <c r="D140" s="13">
        <v>15.5</v>
      </c>
      <c r="E140" s="13">
        <f>[1]CPUs!I980</f>
        <v>32.81</v>
      </c>
      <c r="F140" s="13">
        <v>40.56</v>
      </c>
      <c r="G140" s="13">
        <f t="shared" si="2"/>
        <v>628.68000000000006</v>
      </c>
      <c r="H140" s="13">
        <v>0</v>
      </c>
      <c r="I140" s="13">
        <v>0</v>
      </c>
      <c r="J140" s="13">
        <v>0</v>
      </c>
      <c r="K140" s="13">
        <v>0</v>
      </c>
      <c r="L140" s="13">
        <v>0</v>
      </c>
      <c r="M140" s="124">
        <v>0</v>
      </c>
    </row>
    <row r="141" spans="1:13" ht="24.75" hidden="1" customHeight="1" x14ac:dyDescent="0.2">
      <c r="A141" s="123" t="s">
        <v>251</v>
      </c>
      <c r="B141" s="11" t="s">
        <v>252</v>
      </c>
      <c r="C141" s="12" t="s">
        <v>31</v>
      </c>
      <c r="D141" s="13">
        <v>103.86</v>
      </c>
      <c r="E141" s="13">
        <f>[1]CPUs!I990</f>
        <v>294.43</v>
      </c>
      <c r="F141" s="13">
        <v>364</v>
      </c>
      <c r="G141" s="13">
        <f t="shared" si="2"/>
        <v>37805.040000000001</v>
      </c>
      <c r="H141" s="13">
        <v>0</v>
      </c>
      <c r="I141" s="13">
        <v>0</v>
      </c>
      <c r="J141" s="13">
        <v>0</v>
      </c>
      <c r="K141" s="13">
        <v>0</v>
      </c>
      <c r="L141" s="13">
        <v>0</v>
      </c>
      <c r="M141" s="124">
        <v>0</v>
      </c>
    </row>
    <row r="142" spans="1:13" ht="24.75" hidden="1" customHeight="1" x14ac:dyDescent="0.2">
      <c r="A142" s="123" t="s">
        <v>253</v>
      </c>
      <c r="B142" s="11" t="s">
        <v>254</v>
      </c>
      <c r="C142" s="12" t="s">
        <v>31</v>
      </c>
      <c r="D142" s="13">
        <v>228.77</v>
      </c>
      <c r="E142" s="13">
        <f>[1]CPUs!I1000</f>
        <v>457.15360000000004</v>
      </c>
      <c r="F142" s="13">
        <v>565.17899568000007</v>
      </c>
      <c r="G142" s="13">
        <f>(F142*D142)</f>
        <v>129295.99884171362</v>
      </c>
      <c r="H142" s="13">
        <v>0</v>
      </c>
      <c r="I142" s="13">
        <v>0</v>
      </c>
      <c r="J142" s="13">
        <v>0</v>
      </c>
      <c r="K142" s="13">
        <v>0</v>
      </c>
      <c r="L142" s="13">
        <v>0</v>
      </c>
      <c r="M142" s="124">
        <v>0</v>
      </c>
    </row>
    <row r="143" spans="1:13" ht="24.75" hidden="1" customHeight="1" x14ac:dyDescent="0.2">
      <c r="A143" s="123" t="s">
        <v>255</v>
      </c>
      <c r="B143" s="11" t="s">
        <v>256</v>
      </c>
      <c r="C143" s="12" t="s">
        <v>59</v>
      </c>
      <c r="D143" s="13">
        <v>156.23009999999999</v>
      </c>
      <c r="E143" s="13">
        <f>[1]CPUs!I1009</f>
        <v>569.94000000000005</v>
      </c>
      <c r="F143" s="13">
        <v>704.61</v>
      </c>
      <c r="G143" s="13">
        <f t="shared" si="2"/>
        <v>110081.290761</v>
      </c>
      <c r="H143" s="13">
        <v>0</v>
      </c>
      <c r="I143" s="13">
        <v>0</v>
      </c>
      <c r="J143" s="13">
        <v>0</v>
      </c>
      <c r="K143" s="13">
        <v>0</v>
      </c>
      <c r="L143" s="13">
        <v>0</v>
      </c>
      <c r="M143" s="124">
        <v>0</v>
      </c>
    </row>
    <row r="144" spans="1:13" ht="24.75" hidden="1" customHeight="1" x14ac:dyDescent="0.2">
      <c r="A144" s="123" t="s">
        <v>257</v>
      </c>
      <c r="B144" s="11" t="s">
        <v>258</v>
      </c>
      <c r="C144" s="12" t="s">
        <v>31</v>
      </c>
      <c r="D144" s="13">
        <v>1301.9177999999999</v>
      </c>
      <c r="E144" s="13">
        <f>[1]CPUs!I1019</f>
        <v>37.327599999999997</v>
      </c>
      <c r="F144" s="13">
        <v>46.148111879999995</v>
      </c>
      <c r="G144" s="13">
        <f>(F144*D144)</f>
        <v>60081.048292963453</v>
      </c>
      <c r="H144" s="13">
        <v>0</v>
      </c>
      <c r="I144" s="13">
        <v>0</v>
      </c>
      <c r="J144" s="13">
        <v>0</v>
      </c>
      <c r="K144" s="13">
        <v>0</v>
      </c>
      <c r="L144" s="13">
        <v>0</v>
      </c>
      <c r="M144" s="124">
        <v>0</v>
      </c>
    </row>
    <row r="145" spans="1:13" ht="24.75" hidden="1" customHeight="1" x14ac:dyDescent="0.2">
      <c r="A145" s="123" t="s">
        <v>259</v>
      </c>
      <c r="B145" s="11" t="s">
        <v>260</v>
      </c>
      <c r="C145" s="12" t="s">
        <v>46</v>
      </c>
      <c r="D145" s="13">
        <v>379.72</v>
      </c>
      <c r="E145" s="13">
        <f>[1]CPUs!I1027</f>
        <v>135.51420000000002</v>
      </c>
      <c r="F145" s="13">
        <v>167.53620546000002</v>
      </c>
      <c r="G145" s="13">
        <f>(F145*D145)</f>
        <v>63616.84793727121</v>
      </c>
      <c r="H145" s="13">
        <v>0</v>
      </c>
      <c r="I145" s="13">
        <v>0</v>
      </c>
      <c r="J145" s="13">
        <v>0</v>
      </c>
      <c r="K145" s="13">
        <v>0</v>
      </c>
      <c r="L145" s="13">
        <v>0</v>
      </c>
      <c r="M145" s="124">
        <v>0</v>
      </c>
    </row>
    <row r="146" spans="1:13" ht="24.75" hidden="1" customHeight="1" x14ac:dyDescent="0.2">
      <c r="A146" s="123" t="s">
        <v>261</v>
      </c>
      <c r="B146" s="11" t="s">
        <v>262</v>
      </c>
      <c r="C146" s="12" t="s">
        <v>31</v>
      </c>
      <c r="D146" s="13">
        <v>14.64</v>
      </c>
      <c r="E146" s="13">
        <f>[1]CPUs!I1037</f>
        <v>131.48499999999999</v>
      </c>
      <c r="F146" s="13">
        <v>162.55490549999999</v>
      </c>
      <c r="G146" s="13">
        <f t="shared" si="2"/>
        <v>2379.8038165200001</v>
      </c>
      <c r="H146" s="13">
        <v>0</v>
      </c>
      <c r="I146" s="13">
        <v>0</v>
      </c>
      <c r="J146" s="13">
        <v>0</v>
      </c>
      <c r="K146" s="13">
        <v>0</v>
      </c>
      <c r="L146" s="13">
        <v>0</v>
      </c>
      <c r="M146" s="124">
        <v>0</v>
      </c>
    </row>
    <row r="147" spans="1:13" ht="24.75" hidden="1" customHeight="1" x14ac:dyDescent="0.2">
      <c r="A147" s="123" t="s">
        <v>263</v>
      </c>
      <c r="B147" s="11" t="s">
        <v>123</v>
      </c>
      <c r="C147" s="12" t="s">
        <v>79</v>
      </c>
      <c r="D147" s="13">
        <v>1926.8382999999999</v>
      </c>
      <c r="E147" s="13">
        <f>[1]CPUs!I1046</f>
        <v>15.98</v>
      </c>
      <c r="F147" s="13">
        <v>19.75</v>
      </c>
      <c r="G147" s="13">
        <f>(F147*D147)</f>
        <v>38055.056424999995</v>
      </c>
      <c r="H147" s="13">
        <v>0</v>
      </c>
      <c r="I147" s="13">
        <v>0</v>
      </c>
      <c r="J147" s="13">
        <v>0</v>
      </c>
      <c r="K147" s="13">
        <v>0</v>
      </c>
      <c r="L147" s="13">
        <v>0</v>
      </c>
      <c r="M147" s="124">
        <v>0</v>
      </c>
    </row>
    <row r="148" spans="1:13" ht="24.75" hidden="1" customHeight="1" x14ac:dyDescent="0.2">
      <c r="A148" s="123" t="s">
        <v>264</v>
      </c>
      <c r="B148" s="11" t="s">
        <v>265</v>
      </c>
      <c r="C148" s="12" t="s">
        <v>31</v>
      </c>
      <c r="D148" s="13">
        <v>1301.9177999999999</v>
      </c>
      <c r="E148" s="13">
        <f>[1]CPUs!I1056</f>
        <v>2.74</v>
      </c>
      <c r="F148" s="13">
        <v>3.38</v>
      </c>
      <c r="G148" s="13">
        <f t="shared" si="2"/>
        <v>4400.482164</v>
      </c>
      <c r="H148" s="13">
        <v>0</v>
      </c>
      <c r="I148" s="13">
        <v>0</v>
      </c>
      <c r="J148" s="13">
        <v>0</v>
      </c>
      <c r="K148" s="13">
        <v>0</v>
      </c>
      <c r="L148" s="13">
        <v>0</v>
      </c>
      <c r="M148" s="124">
        <v>0</v>
      </c>
    </row>
    <row r="149" spans="1:13" ht="24.75" hidden="1" customHeight="1" x14ac:dyDescent="0.2">
      <c r="A149" s="125" t="s">
        <v>266</v>
      </c>
      <c r="B149" s="16" t="s">
        <v>267</v>
      </c>
      <c r="C149" s="16"/>
      <c r="D149" s="20"/>
      <c r="E149" s="19"/>
      <c r="F149" s="19"/>
      <c r="G149" s="20">
        <f>SUM(G150)</f>
        <v>511656.49664258742</v>
      </c>
      <c r="H149" s="20"/>
      <c r="I149" s="19"/>
      <c r="J149" s="20"/>
      <c r="K149" s="20">
        <v>0</v>
      </c>
      <c r="L149" s="20">
        <v>0</v>
      </c>
      <c r="M149" s="126">
        <v>0</v>
      </c>
    </row>
    <row r="150" spans="1:13" ht="24.75" hidden="1" customHeight="1" x14ac:dyDescent="0.2">
      <c r="A150" s="123" t="s">
        <v>268</v>
      </c>
      <c r="B150" s="11" t="s">
        <v>269</v>
      </c>
      <c r="C150" s="12" t="s">
        <v>31</v>
      </c>
      <c r="D150" s="13">
        <v>3437.62</v>
      </c>
      <c r="E150" s="13">
        <f>[1]CPUs!I1064</f>
        <v>120.39175800000001</v>
      </c>
      <c r="F150" s="13">
        <v>148.84033041540002</v>
      </c>
      <c r="G150" s="13">
        <f>(F150*D150)</f>
        <v>511656.49664258742</v>
      </c>
      <c r="H150" s="13">
        <v>0</v>
      </c>
      <c r="I150" s="13">
        <v>0</v>
      </c>
      <c r="J150" s="13">
        <v>0</v>
      </c>
      <c r="K150" s="13">
        <v>0</v>
      </c>
      <c r="L150" s="13">
        <v>0</v>
      </c>
      <c r="M150" s="124">
        <v>0</v>
      </c>
    </row>
    <row r="151" spans="1:13" ht="24.75" hidden="1" customHeight="1" x14ac:dyDescent="0.2">
      <c r="A151" s="125" t="s">
        <v>270</v>
      </c>
      <c r="B151" s="16" t="s">
        <v>271</v>
      </c>
      <c r="C151" s="16"/>
      <c r="D151" s="20"/>
      <c r="E151" s="19"/>
      <c r="F151" s="19"/>
      <c r="G151" s="20">
        <f>SUM(G152:G160)</f>
        <v>329717.65730664838</v>
      </c>
      <c r="H151" s="20"/>
      <c r="I151" s="19"/>
      <c r="J151" s="20"/>
      <c r="K151" s="20">
        <v>0</v>
      </c>
      <c r="L151" s="20">
        <v>0</v>
      </c>
      <c r="M151" s="126">
        <v>0</v>
      </c>
    </row>
    <row r="152" spans="1:13" ht="24.75" hidden="1" customHeight="1" x14ac:dyDescent="0.2">
      <c r="A152" s="123" t="s">
        <v>272</v>
      </c>
      <c r="B152" s="11" t="s">
        <v>273</v>
      </c>
      <c r="C152" s="12" t="s">
        <v>274</v>
      </c>
      <c r="D152" s="13">
        <v>13</v>
      </c>
      <c r="E152" s="13">
        <f>[1]CPUs!I1075</f>
        <v>2153.0117999999998</v>
      </c>
      <c r="F152" s="13">
        <v>2661.7684883399997</v>
      </c>
      <c r="G152" s="13">
        <f>D152*F152</f>
        <v>34602.990348419997</v>
      </c>
      <c r="H152" s="13">
        <v>0</v>
      </c>
      <c r="I152" s="13">
        <v>0</v>
      </c>
      <c r="J152" s="13">
        <v>0</v>
      </c>
      <c r="K152" s="13">
        <v>0</v>
      </c>
      <c r="L152" s="13">
        <v>0</v>
      </c>
      <c r="M152" s="124">
        <v>0</v>
      </c>
    </row>
    <row r="153" spans="1:13" ht="24.75" hidden="1" customHeight="1" x14ac:dyDescent="0.2">
      <c r="A153" s="123" t="s">
        <v>275</v>
      </c>
      <c r="B153" s="11" t="s">
        <v>276</v>
      </c>
      <c r="C153" s="12" t="s">
        <v>28</v>
      </c>
      <c r="D153" s="13">
        <v>4</v>
      </c>
      <c r="E153" s="13">
        <f>[1]CPUs!I1087</f>
        <v>2914.6871999999994</v>
      </c>
      <c r="F153" s="13">
        <v>3603.4277853599992</v>
      </c>
      <c r="G153" s="13">
        <f>D153*F153</f>
        <v>14413.711141439997</v>
      </c>
      <c r="H153" s="13">
        <v>0</v>
      </c>
      <c r="I153" s="13">
        <v>0</v>
      </c>
      <c r="J153" s="13">
        <v>0</v>
      </c>
      <c r="K153" s="13">
        <v>0</v>
      </c>
      <c r="L153" s="13">
        <v>0</v>
      </c>
      <c r="M153" s="124">
        <v>0</v>
      </c>
    </row>
    <row r="154" spans="1:13" ht="24.75" hidden="1" customHeight="1" x14ac:dyDescent="0.2">
      <c r="A154" s="123" t="s">
        <v>277</v>
      </c>
      <c r="B154" s="11" t="s">
        <v>278</v>
      </c>
      <c r="C154" s="12" t="s">
        <v>28</v>
      </c>
      <c r="D154" s="13">
        <v>10</v>
      </c>
      <c r="E154" s="13">
        <f>[1]CPUs!I1097</f>
        <v>1452.9035999999996</v>
      </c>
      <c r="F154" s="13">
        <v>1796.2247206799996</v>
      </c>
      <c r="G154" s="13">
        <f>(F154*D154)</f>
        <v>17962.247206799995</v>
      </c>
      <c r="H154" s="13">
        <v>0</v>
      </c>
      <c r="I154" s="13">
        <v>0</v>
      </c>
      <c r="J154" s="13">
        <v>0</v>
      </c>
      <c r="K154" s="13">
        <v>0</v>
      </c>
      <c r="L154" s="13">
        <v>0</v>
      </c>
      <c r="M154" s="124">
        <v>0</v>
      </c>
    </row>
    <row r="155" spans="1:13" ht="24.75" hidden="1" customHeight="1" x14ac:dyDescent="0.2">
      <c r="A155" s="123" t="s">
        <v>279</v>
      </c>
      <c r="B155" s="11" t="s">
        <v>280</v>
      </c>
      <c r="C155" s="12" t="s">
        <v>28</v>
      </c>
      <c r="D155" s="13">
        <v>3</v>
      </c>
      <c r="E155" s="13">
        <f>[1]CPUs!I1107</f>
        <v>2769.5351999999998</v>
      </c>
      <c r="F155" s="13">
        <v>3423.9763677599999</v>
      </c>
      <c r="G155" s="13">
        <f>(F155*D155)</f>
        <v>10271.929103279999</v>
      </c>
      <c r="H155" s="13">
        <v>0</v>
      </c>
      <c r="I155" s="13">
        <v>0</v>
      </c>
      <c r="J155" s="13">
        <v>0</v>
      </c>
      <c r="K155" s="13">
        <v>0</v>
      </c>
      <c r="L155" s="13">
        <v>0</v>
      </c>
      <c r="M155" s="124">
        <v>0</v>
      </c>
    </row>
    <row r="156" spans="1:13" ht="24.75" hidden="1" customHeight="1" x14ac:dyDescent="0.2">
      <c r="A156" s="123" t="s">
        <v>281</v>
      </c>
      <c r="B156" s="11" t="s">
        <v>282</v>
      </c>
      <c r="C156" s="12" t="s">
        <v>28</v>
      </c>
      <c r="D156" s="13">
        <v>13</v>
      </c>
      <c r="E156" s="13">
        <f>[1]CPUs!I1117</f>
        <v>1074.2539999999999</v>
      </c>
      <c r="F156" s="13">
        <v>1328.1002202</v>
      </c>
      <c r="G156" s="13">
        <f>D156*F156</f>
        <v>17265.302862600001</v>
      </c>
      <c r="H156" s="13">
        <v>0</v>
      </c>
      <c r="I156" s="13">
        <v>0</v>
      </c>
      <c r="J156" s="13">
        <v>0</v>
      </c>
      <c r="K156" s="13">
        <v>0</v>
      </c>
      <c r="L156" s="13">
        <v>0</v>
      </c>
      <c r="M156" s="124">
        <v>0</v>
      </c>
    </row>
    <row r="157" spans="1:13" ht="24.75" hidden="1" customHeight="1" x14ac:dyDescent="0.2">
      <c r="A157" s="123" t="s">
        <v>283</v>
      </c>
      <c r="B157" s="11" t="s">
        <v>284</v>
      </c>
      <c r="C157" s="12" t="s">
        <v>28</v>
      </c>
      <c r="D157" s="13">
        <v>32</v>
      </c>
      <c r="E157" s="13">
        <f>[1]CPUs!I1127</f>
        <v>674.47440000000006</v>
      </c>
      <c r="F157" s="13">
        <v>833.85270072000003</v>
      </c>
      <c r="G157" s="13">
        <f>(F157*D157)</f>
        <v>26683.286423040001</v>
      </c>
      <c r="H157" s="13">
        <v>0</v>
      </c>
      <c r="I157" s="13">
        <v>0</v>
      </c>
      <c r="J157" s="13">
        <v>0</v>
      </c>
      <c r="K157" s="13">
        <v>0</v>
      </c>
      <c r="L157" s="13">
        <v>0</v>
      </c>
      <c r="M157" s="124">
        <v>0</v>
      </c>
    </row>
    <row r="158" spans="1:13" ht="24.75" hidden="1" customHeight="1" x14ac:dyDescent="0.2">
      <c r="A158" s="123" t="s">
        <v>285</v>
      </c>
      <c r="B158" s="11" t="s">
        <v>286</v>
      </c>
      <c r="C158" s="12" t="s">
        <v>28</v>
      </c>
      <c r="D158" s="13">
        <v>116</v>
      </c>
      <c r="E158" s="13">
        <f>[1]CPUs!I1135</f>
        <v>686.39159999999993</v>
      </c>
      <c r="F158" s="13">
        <v>848.5859350799999</v>
      </c>
      <c r="G158" s="13">
        <f>(F158*D158)</f>
        <v>98435.968469279993</v>
      </c>
      <c r="H158" s="13">
        <v>0</v>
      </c>
      <c r="I158" s="13">
        <v>0</v>
      </c>
      <c r="J158" s="13">
        <v>0</v>
      </c>
      <c r="K158" s="13">
        <v>0</v>
      </c>
      <c r="L158" s="13">
        <v>0</v>
      </c>
      <c r="M158" s="124">
        <v>0</v>
      </c>
    </row>
    <row r="159" spans="1:13" ht="24.75" hidden="1" customHeight="1" x14ac:dyDescent="0.2">
      <c r="A159" s="123" t="s">
        <v>287</v>
      </c>
      <c r="B159" s="11" t="s">
        <v>288</v>
      </c>
      <c r="C159" s="12" t="s">
        <v>28</v>
      </c>
      <c r="D159" s="13">
        <v>42</v>
      </c>
      <c r="E159" s="13">
        <f>[1]CPUs!I1143</f>
        <v>898.26440000000002</v>
      </c>
      <c r="F159" s="13">
        <v>1110.5242777200001</v>
      </c>
      <c r="G159" s="13">
        <f>(F159*D159)</f>
        <v>46642.019664240004</v>
      </c>
      <c r="H159" s="13">
        <v>0</v>
      </c>
      <c r="I159" s="13">
        <v>0</v>
      </c>
      <c r="J159" s="13">
        <v>0</v>
      </c>
      <c r="K159" s="13">
        <v>0</v>
      </c>
      <c r="L159" s="13">
        <v>0</v>
      </c>
      <c r="M159" s="124">
        <v>0</v>
      </c>
    </row>
    <row r="160" spans="1:13" ht="24.75" hidden="1" customHeight="1" x14ac:dyDescent="0.2">
      <c r="A160" s="123" t="s">
        <v>289</v>
      </c>
      <c r="B160" s="11" t="s">
        <v>290</v>
      </c>
      <c r="C160" s="12" t="s">
        <v>31</v>
      </c>
      <c r="D160" s="13">
        <v>47.05</v>
      </c>
      <c r="E160" s="13">
        <f>[1]CPUs!I1152</f>
        <v>1090.63909352</v>
      </c>
      <c r="F160" s="13">
        <v>1348.3571113187759</v>
      </c>
      <c r="G160" s="13">
        <f>D160*F160</f>
        <v>63440.202087548401</v>
      </c>
      <c r="H160" s="13">
        <v>0</v>
      </c>
      <c r="I160" s="13">
        <v>0</v>
      </c>
      <c r="J160" s="13">
        <v>0</v>
      </c>
      <c r="K160" s="13">
        <v>0</v>
      </c>
      <c r="L160" s="13">
        <v>0</v>
      </c>
      <c r="M160" s="124">
        <v>0</v>
      </c>
    </row>
    <row r="161" spans="1:13" ht="24.75" hidden="1" customHeight="1" x14ac:dyDescent="0.2">
      <c r="A161" s="125" t="s">
        <v>291</v>
      </c>
      <c r="B161" s="16" t="s">
        <v>292</v>
      </c>
      <c r="C161" s="16"/>
      <c r="D161" s="20"/>
      <c r="E161" s="19"/>
      <c r="F161" s="19"/>
      <c r="G161" s="20">
        <f>SUM(G162)</f>
        <v>1748306.1216199799</v>
      </c>
      <c r="H161" s="20"/>
      <c r="I161" s="19"/>
      <c r="J161" s="20"/>
      <c r="K161" s="20">
        <v>0</v>
      </c>
      <c r="L161" s="20">
        <v>0</v>
      </c>
      <c r="M161" s="126">
        <v>0</v>
      </c>
    </row>
    <row r="162" spans="1:13" ht="24.75" hidden="1" customHeight="1" x14ac:dyDescent="0.2">
      <c r="A162" s="123" t="s">
        <v>293</v>
      </c>
      <c r="B162" s="11" t="s">
        <v>294</v>
      </c>
      <c r="C162" s="12" t="s">
        <v>31</v>
      </c>
      <c r="D162" s="13">
        <v>1151.44</v>
      </c>
      <c r="E162" s="13">
        <f>[1]CPUs!I1162</f>
        <v>1228.1524999999999</v>
      </c>
      <c r="F162" s="13">
        <v>1518.3649357499999</v>
      </c>
      <c r="G162" s="13">
        <f>D162*F162</f>
        <v>1748306.1216199799</v>
      </c>
      <c r="H162" s="13">
        <v>0</v>
      </c>
      <c r="I162" s="13">
        <v>0</v>
      </c>
      <c r="J162" s="13">
        <v>0</v>
      </c>
      <c r="K162" s="13">
        <v>0</v>
      </c>
      <c r="L162" s="13">
        <v>0</v>
      </c>
      <c r="M162" s="124">
        <v>0</v>
      </c>
    </row>
    <row r="163" spans="1:13" ht="24.75" hidden="1" customHeight="1" x14ac:dyDescent="0.2">
      <c r="A163" s="125" t="s">
        <v>295</v>
      </c>
      <c r="B163" s="16" t="s">
        <v>296</v>
      </c>
      <c r="C163" s="16"/>
      <c r="D163" s="20"/>
      <c r="E163" s="19"/>
      <c r="F163" s="19"/>
      <c r="G163" s="20">
        <f>SUM(G164:G171)</f>
        <v>128214.95577900487</v>
      </c>
      <c r="H163" s="20"/>
      <c r="I163" s="19"/>
      <c r="J163" s="20"/>
      <c r="K163" s="20">
        <v>0</v>
      </c>
      <c r="L163" s="20">
        <v>0</v>
      </c>
      <c r="M163" s="126">
        <v>0</v>
      </c>
    </row>
    <row r="164" spans="1:13" ht="24.75" hidden="1" customHeight="1" x14ac:dyDescent="0.2">
      <c r="A164" s="123" t="s">
        <v>297</v>
      </c>
      <c r="B164" s="11" t="s">
        <v>298</v>
      </c>
      <c r="C164" s="12" t="s">
        <v>28</v>
      </c>
      <c r="D164" s="13">
        <v>61</v>
      </c>
      <c r="E164" s="13">
        <f>[1]CPUs!I1176</f>
        <v>433.3064</v>
      </c>
      <c r="F164" s="13">
        <v>535.69670231999999</v>
      </c>
      <c r="G164" s="13">
        <f>(F164*D164)</f>
        <v>32677.498841519999</v>
      </c>
      <c r="H164" s="13">
        <v>0</v>
      </c>
      <c r="I164" s="13">
        <v>0</v>
      </c>
      <c r="J164" s="13">
        <v>0</v>
      </c>
      <c r="K164" s="13">
        <v>0</v>
      </c>
      <c r="L164" s="13">
        <v>0</v>
      </c>
      <c r="M164" s="124">
        <v>0</v>
      </c>
    </row>
    <row r="165" spans="1:13" ht="24.75" hidden="1" customHeight="1" x14ac:dyDescent="0.2">
      <c r="A165" s="123" t="s">
        <v>299</v>
      </c>
      <c r="B165" s="11" t="s">
        <v>300</v>
      </c>
      <c r="C165" s="12" t="s">
        <v>28</v>
      </c>
      <c r="D165" s="13">
        <v>16</v>
      </c>
      <c r="E165" s="13">
        <f>[1]CPUs!I1183</f>
        <v>804.05</v>
      </c>
      <c r="F165" s="13">
        <v>994.04</v>
      </c>
      <c r="G165" s="13">
        <f t="shared" ref="G165:G171" si="3">D165*F165</f>
        <v>15904.64</v>
      </c>
      <c r="H165" s="13">
        <v>0</v>
      </c>
      <c r="I165" s="13">
        <v>0</v>
      </c>
      <c r="J165" s="13">
        <v>0</v>
      </c>
      <c r="K165" s="13">
        <v>0</v>
      </c>
      <c r="L165" s="13">
        <v>0</v>
      </c>
      <c r="M165" s="124">
        <v>0</v>
      </c>
    </row>
    <row r="166" spans="1:13" ht="24.75" hidden="1" customHeight="1" x14ac:dyDescent="0.2">
      <c r="A166" s="123" t="s">
        <v>301</v>
      </c>
      <c r="B166" s="11" t="s">
        <v>302</v>
      </c>
      <c r="C166" s="12" t="s">
        <v>28</v>
      </c>
      <c r="D166" s="13">
        <v>77</v>
      </c>
      <c r="E166" s="13">
        <f>[1]CPUs!I1190</f>
        <v>41.57</v>
      </c>
      <c r="F166" s="13">
        <v>51.39</v>
      </c>
      <c r="G166" s="13">
        <f t="shared" si="3"/>
        <v>3957.03</v>
      </c>
      <c r="H166" s="13">
        <v>0</v>
      </c>
      <c r="I166" s="13">
        <v>0</v>
      </c>
      <c r="J166" s="13">
        <v>0</v>
      </c>
      <c r="K166" s="13">
        <v>0</v>
      </c>
      <c r="L166" s="13">
        <v>0</v>
      </c>
      <c r="M166" s="124">
        <v>0</v>
      </c>
    </row>
    <row r="167" spans="1:13" ht="24.75" hidden="1" customHeight="1" x14ac:dyDescent="0.2">
      <c r="A167" s="123" t="s">
        <v>303</v>
      </c>
      <c r="B167" s="11" t="s">
        <v>304</v>
      </c>
      <c r="C167" s="12" t="s">
        <v>28</v>
      </c>
      <c r="D167" s="13">
        <v>28</v>
      </c>
      <c r="E167" s="13">
        <f>[1]CPUs!I1198</f>
        <v>299.33749999999998</v>
      </c>
      <c r="F167" s="13">
        <v>370.07095125000001</v>
      </c>
      <c r="G167" s="13">
        <f>(F167*D167)</f>
        <v>10361.986635000001</v>
      </c>
      <c r="H167" s="13">
        <v>0</v>
      </c>
      <c r="I167" s="13">
        <v>0</v>
      </c>
      <c r="J167" s="13">
        <v>0</v>
      </c>
      <c r="K167" s="13">
        <v>0</v>
      </c>
      <c r="L167" s="13">
        <v>0</v>
      </c>
      <c r="M167" s="124">
        <v>0</v>
      </c>
    </row>
    <row r="168" spans="1:13" ht="24.75" hidden="1" customHeight="1" x14ac:dyDescent="0.2">
      <c r="A168" s="123" t="s">
        <v>305</v>
      </c>
      <c r="B168" s="11" t="s">
        <v>306</v>
      </c>
      <c r="C168" s="12" t="s">
        <v>28</v>
      </c>
      <c r="D168" s="13">
        <v>4</v>
      </c>
      <c r="E168" s="13">
        <f>[1]CPUs!I1207</f>
        <v>106.65</v>
      </c>
      <c r="F168" s="13">
        <v>131.85</v>
      </c>
      <c r="G168" s="13">
        <f t="shared" si="3"/>
        <v>527.4</v>
      </c>
      <c r="H168" s="13">
        <v>0</v>
      </c>
      <c r="I168" s="13">
        <v>0</v>
      </c>
      <c r="J168" s="13">
        <v>0</v>
      </c>
      <c r="K168" s="13">
        <v>0</v>
      </c>
      <c r="L168" s="13">
        <v>0</v>
      </c>
      <c r="M168" s="124">
        <v>0</v>
      </c>
    </row>
    <row r="169" spans="1:13" ht="24.75" hidden="1" customHeight="1" x14ac:dyDescent="0.2">
      <c r="A169" s="123" t="s">
        <v>307</v>
      </c>
      <c r="B169" s="11" t="s">
        <v>308</v>
      </c>
      <c r="C169" s="12" t="s">
        <v>28</v>
      </c>
      <c r="D169" s="13">
        <v>2</v>
      </c>
      <c r="E169" s="13">
        <f>[1]CPUs!I1216</f>
        <v>684.08</v>
      </c>
      <c r="F169" s="13">
        <v>845.72</v>
      </c>
      <c r="G169" s="13">
        <f t="shared" si="3"/>
        <v>1691.44</v>
      </c>
      <c r="H169" s="13">
        <v>0</v>
      </c>
      <c r="I169" s="13">
        <v>0</v>
      </c>
      <c r="J169" s="13">
        <v>0</v>
      </c>
      <c r="K169" s="13">
        <v>0</v>
      </c>
      <c r="L169" s="13">
        <v>0</v>
      </c>
      <c r="M169" s="124">
        <v>0</v>
      </c>
    </row>
    <row r="170" spans="1:13" ht="24.75" hidden="1" customHeight="1" x14ac:dyDescent="0.2">
      <c r="A170" s="123" t="s">
        <v>309</v>
      </c>
      <c r="B170" s="11" t="s">
        <v>310</v>
      </c>
      <c r="C170" s="12" t="s">
        <v>28</v>
      </c>
      <c r="D170" s="13">
        <v>3</v>
      </c>
      <c r="E170" s="13">
        <f>[1]CPUs!I1228</f>
        <v>930.93</v>
      </c>
      <c r="F170" s="13">
        <v>1150.9000000000001</v>
      </c>
      <c r="G170" s="13">
        <f t="shared" si="3"/>
        <v>3452.7000000000003</v>
      </c>
      <c r="H170" s="13">
        <v>0</v>
      </c>
      <c r="I170" s="13">
        <v>0</v>
      </c>
      <c r="J170" s="13">
        <v>0</v>
      </c>
      <c r="K170" s="13">
        <v>0</v>
      </c>
      <c r="L170" s="13">
        <v>0</v>
      </c>
      <c r="M170" s="124">
        <v>0</v>
      </c>
    </row>
    <row r="171" spans="1:13" ht="24.75" hidden="1" customHeight="1" x14ac:dyDescent="0.2">
      <c r="A171" s="123" t="s">
        <v>311</v>
      </c>
      <c r="B171" s="11" t="s">
        <v>312</v>
      </c>
      <c r="C171" s="12" t="s">
        <v>28</v>
      </c>
      <c r="D171" s="13">
        <v>91</v>
      </c>
      <c r="E171" s="13">
        <f>[1]CPUs!I1237</f>
        <v>530.13787420000006</v>
      </c>
      <c r="F171" s="13">
        <v>655.40945387346005</v>
      </c>
      <c r="G171" s="13">
        <f t="shared" si="3"/>
        <v>59642.260302484865</v>
      </c>
      <c r="H171" s="13">
        <v>0</v>
      </c>
      <c r="I171" s="13">
        <v>0</v>
      </c>
      <c r="J171" s="13">
        <v>0</v>
      </c>
      <c r="K171" s="13">
        <v>0</v>
      </c>
      <c r="L171" s="13">
        <v>0</v>
      </c>
      <c r="M171" s="124">
        <v>0</v>
      </c>
    </row>
    <row r="172" spans="1:13" ht="24.75" customHeight="1" x14ac:dyDescent="0.2">
      <c r="A172" s="125" t="s">
        <v>313</v>
      </c>
      <c r="B172" s="16" t="s">
        <v>314</v>
      </c>
      <c r="C172" s="16"/>
      <c r="D172" s="20"/>
      <c r="E172" s="19"/>
      <c r="F172" s="19"/>
      <c r="G172" s="20">
        <f>G173+G201+G209+G223</f>
        <v>253082.22047126194</v>
      </c>
      <c r="H172" s="20"/>
      <c r="I172" s="19"/>
      <c r="J172" s="20"/>
      <c r="K172" s="20">
        <v>60306.15</v>
      </c>
      <c r="L172" s="20">
        <v>0</v>
      </c>
      <c r="M172" s="126">
        <v>60306.15</v>
      </c>
    </row>
    <row r="173" spans="1:13" ht="24.75" customHeight="1" x14ac:dyDescent="0.2">
      <c r="A173" s="125" t="s">
        <v>315</v>
      </c>
      <c r="B173" s="16" t="s">
        <v>316</v>
      </c>
      <c r="C173" s="16"/>
      <c r="D173" s="20"/>
      <c r="E173" s="19"/>
      <c r="F173" s="19"/>
      <c r="G173" s="20">
        <f>SUM(G174:G200)</f>
        <v>74843.753321754994</v>
      </c>
      <c r="H173" s="20"/>
      <c r="I173" s="19"/>
      <c r="J173" s="20"/>
      <c r="K173" s="20">
        <v>16815</v>
      </c>
      <c r="L173" s="20">
        <v>0</v>
      </c>
      <c r="M173" s="126">
        <v>16815</v>
      </c>
    </row>
    <row r="174" spans="1:13" ht="24.75" hidden="1" customHeight="1" x14ac:dyDescent="0.2">
      <c r="A174" s="123" t="s">
        <v>317</v>
      </c>
      <c r="B174" s="11" t="s">
        <v>318</v>
      </c>
      <c r="C174" s="12" t="s">
        <v>28</v>
      </c>
      <c r="D174" s="13">
        <v>2</v>
      </c>
      <c r="E174" s="13">
        <f>[1]CPUs!I1246</f>
        <v>2401.1328000000003</v>
      </c>
      <c r="F174" s="13">
        <v>2968.5204806400006</v>
      </c>
      <c r="G174" s="13">
        <f>D174*F174</f>
        <v>5937.0409612800013</v>
      </c>
      <c r="H174" s="13">
        <v>0</v>
      </c>
      <c r="I174" s="13">
        <v>0</v>
      </c>
      <c r="J174" s="13">
        <v>0</v>
      </c>
      <c r="K174" s="13">
        <v>0</v>
      </c>
      <c r="L174" s="13">
        <v>0</v>
      </c>
      <c r="M174" s="124">
        <v>0</v>
      </c>
    </row>
    <row r="175" spans="1:13" ht="24.75" hidden="1" customHeight="1" x14ac:dyDescent="0.2">
      <c r="A175" s="123" t="s">
        <v>319</v>
      </c>
      <c r="B175" s="11" t="s">
        <v>320</v>
      </c>
      <c r="C175" s="12" t="s">
        <v>28</v>
      </c>
      <c r="D175" s="13">
        <v>3</v>
      </c>
      <c r="E175" s="13">
        <f>[1]CPUs!I1259</f>
        <v>132.44999999999999</v>
      </c>
      <c r="F175" s="13">
        <v>163.74</v>
      </c>
      <c r="G175" s="13">
        <f t="shared" ref="G175:G200" si="4">D175*F175</f>
        <v>491.22</v>
      </c>
      <c r="H175" s="13">
        <v>0</v>
      </c>
      <c r="I175" s="13">
        <v>0</v>
      </c>
      <c r="J175" s="13">
        <v>0</v>
      </c>
      <c r="K175" s="13">
        <v>0</v>
      </c>
      <c r="L175" s="13">
        <v>0</v>
      </c>
      <c r="M175" s="124">
        <v>0</v>
      </c>
    </row>
    <row r="176" spans="1:13" ht="24.75" hidden="1" customHeight="1" x14ac:dyDescent="0.2">
      <c r="A176" s="123" t="s">
        <v>321</v>
      </c>
      <c r="B176" s="11" t="s">
        <v>322</v>
      </c>
      <c r="C176" s="12" t="s">
        <v>28</v>
      </c>
      <c r="D176" s="13">
        <v>1</v>
      </c>
      <c r="E176" s="13">
        <f>[1]CPUs!I1268</f>
        <v>108.54</v>
      </c>
      <c r="F176" s="13">
        <v>134.18</v>
      </c>
      <c r="G176" s="13">
        <f t="shared" si="4"/>
        <v>134.18</v>
      </c>
      <c r="H176" s="13">
        <v>0</v>
      </c>
      <c r="I176" s="13">
        <v>0</v>
      </c>
      <c r="J176" s="13">
        <v>0</v>
      </c>
      <c r="K176" s="13">
        <v>0</v>
      </c>
      <c r="L176" s="13">
        <v>0</v>
      </c>
      <c r="M176" s="124">
        <v>0</v>
      </c>
    </row>
    <row r="177" spans="1:13" ht="24.75" hidden="1" customHeight="1" x14ac:dyDescent="0.2">
      <c r="A177" s="123" t="s">
        <v>323</v>
      </c>
      <c r="B177" s="11" t="s">
        <v>324</v>
      </c>
      <c r="C177" s="12" t="s">
        <v>28</v>
      </c>
      <c r="D177" s="13">
        <v>3</v>
      </c>
      <c r="E177" s="13">
        <f>[1]CPUs!I1277</f>
        <v>182.32</v>
      </c>
      <c r="F177" s="13">
        <v>225.4</v>
      </c>
      <c r="G177" s="13">
        <f t="shared" si="4"/>
        <v>676.2</v>
      </c>
      <c r="H177" s="13">
        <v>0</v>
      </c>
      <c r="I177" s="13">
        <v>0</v>
      </c>
      <c r="J177" s="13">
        <v>0</v>
      </c>
      <c r="K177" s="13">
        <v>0</v>
      </c>
      <c r="L177" s="13">
        <v>0</v>
      </c>
      <c r="M177" s="124">
        <v>0</v>
      </c>
    </row>
    <row r="178" spans="1:13" ht="24.75" hidden="1" customHeight="1" x14ac:dyDescent="0.2">
      <c r="A178" s="123" t="s">
        <v>325</v>
      </c>
      <c r="B178" s="11" t="s">
        <v>326</v>
      </c>
      <c r="C178" s="12" t="s">
        <v>28</v>
      </c>
      <c r="D178" s="13">
        <v>1</v>
      </c>
      <c r="E178" s="13">
        <f>[1]CPUs!I1286</f>
        <v>84.86</v>
      </c>
      <c r="F178" s="13">
        <v>104.91</v>
      </c>
      <c r="G178" s="13">
        <f t="shared" si="4"/>
        <v>104.91</v>
      </c>
      <c r="H178" s="13">
        <v>0</v>
      </c>
      <c r="I178" s="13">
        <v>0</v>
      </c>
      <c r="J178" s="13">
        <v>0</v>
      </c>
      <c r="K178" s="13">
        <v>0</v>
      </c>
      <c r="L178" s="13">
        <v>0</v>
      </c>
      <c r="M178" s="124">
        <v>0</v>
      </c>
    </row>
    <row r="179" spans="1:13" ht="24.75" hidden="1" customHeight="1" x14ac:dyDescent="0.2">
      <c r="A179" s="123" t="s">
        <v>327</v>
      </c>
      <c r="B179" s="11" t="s">
        <v>328</v>
      </c>
      <c r="C179" s="12" t="s">
        <v>28</v>
      </c>
      <c r="D179" s="13">
        <v>1</v>
      </c>
      <c r="E179" s="13">
        <f>[1]CPUs!I1295</f>
        <v>127.93</v>
      </c>
      <c r="F179" s="13">
        <v>158.15</v>
      </c>
      <c r="G179" s="13">
        <f t="shared" si="4"/>
        <v>158.15</v>
      </c>
      <c r="H179" s="13">
        <v>0</v>
      </c>
      <c r="I179" s="13">
        <v>0</v>
      </c>
      <c r="J179" s="13">
        <v>0</v>
      </c>
      <c r="K179" s="13">
        <v>0</v>
      </c>
      <c r="L179" s="13">
        <v>0</v>
      </c>
      <c r="M179" s="124">
        <v>0</v>
      </c>
    </row>
    <row r="180" spans="1:13" ht="24.75" hidden="1" customHeight="1" x14ac:dyDescent="0.2">
      <c r="A180" s="123" t="s">
        <v>329</v>
      </c>
      <c r="B180" s="11" t="s">
        <v>330</v>
      </c>
      <c r="C180" s="12" t="s">
        <v>28</v>
      </c>
      <c r="D180" s="13">
        <v>1</v>
      </c>
      <c r="E180" s="13">
        <f>[1]CPUs!I1304</f>
        <v>7.72</v>
      </c>
      <c r="F180" s="13">
        <v>9.5399999999999991</v>
      </c>
      <c r="G180" s="13">
        <f t="shared" si="4"/>
        <v>9.5399999999999991</v>
      </c>
      <c r="H180" s="13">
        <v>0</v>
      </c>
      <c r="I180" s="13">
        <v>0</v>
      </c>
      <c r="J180" s="13">
        <v>0</v>
      </c>
      <c r="K180" s="13">
        <v>0</v>
      </c>
      <c r="L180" s="13">
        <v>0</v>
      </c>
      <c r="M180" s="124">
        <v>0</v>
      </c>
    </row>
    <row r="181" spans="1:13" ht="48" hidden="1" customHeight="1" x14ac:dyDescent="0.2">
      <c r="A181" s="123" t="s">
        <v>331</v>
      </c>
      <c r="B181" s="11" t="s">
        <v>332</v>
      </c>
      <c r="C181" s="12" t="s">
        <v>28</v>
      </c>
      <c r="D181" s="13">
        <v>2</v>
      </c>
      <c r="E181" s="13">
        <f>[1]CPUs!I1315</f>
        <v>6.77</v>
      </c>
      <c r="F181" s="13">
        <v>8.36</v>
      </c>
      <c r="G181" s="13">
        <f t="shared" si="4"/>
        <v>16.72</v>
      </c>
      <c r="H181" s="13">
        <v>0</v>
      </c>
      <c r="I181" s="13">
        <v>0</v>
      </c>
      <c r="J181" s="13">
        <v>0</v>
      </c>
      <c r="K181" s="13">
        <v>0</v>
      </c>
      <c r="L181" s="13">
        <v>0</v>
      </c>
      <c r="M181" s="124">
        <v>0</v>
      </c>
    </row>
    <row r="182" spans="1:13" ht="45" hidden="1" customHeight="1" x14ac:dyDescent="0.2">
      <c r="A182" s="123" t="s">
        <v>333</v>
      </c>
      <c r="B182" s="11" t="s">
        <v>334</v>
      </c>
      <c r="C182" s="12" t="s">
        <v>46</v>
      </c>
      <c r="D182" s="13">
        <v>33.619999999999997</v>
      </c>
      <c r="E182" s="13">
        <f>[1]CPUs!I1326</f>
        <v>39.07</v>
      </c>
      <c r="F182" s="13">
        <v>48.3</v>
      </c>
      <c r="G182" s="13">
        <f>(F182*D182)</f>
        <v>1623.8459999999998</v>
      </c>
      <c r="H182" s="13">
        <v>0</v>
      </c>
      <c r="I182" s="13">
        <v>0</v>
      </c>
      <c r="J182" s="13">
        <v>0</v>
      </c>
      <c r="K182" s="13">
        <v>0</v>
      </c>
      <c r="L182" s="13">
        <v>0</v>
      </c>
      <c r="M182" s="124">
        <v>0</v>
      </c>
    </row>
    <row r="183" spans="1:13" ht="48" hidden="1" customHeight="1" x14ac:dyDescent="0.2">
      <c r="A183" s="123" t="s">
        <v>335</v>
      </c>
      <c r="B183" s="11" t="s">
        <v>336</v>
      </c>
      <c r="C183" s="12" t="s">
        <v>46</v>
      </c>
      <c r="D183" s="13">
        <v>4.38</v>
      </c>
      <c r="E183" s="13">
        <f>[1]CPUs!I1335</f>
        <v>40.380000000000003</v>
      </c>
      <c r="F183" s="13">
        <v>49.92</v>
      </c>
      <c r="G183" s="13">
        <f>(F183*D183)</f>
        <v>218.64959999999999</v>
      </c>
      <c r="H183" s="13">
        <v>0</v>
      </c>
      <c r="I183" s="13">
        <v>0</v>
      </c>
      <c r="J183" s="13">
        <v>0</v>
      </c>
      <c r="K183" s="13">
        <v>0</v>
      </c>
      <c r="L183" s="13">
        <v>0</v>
      </c>
      <c r="M183" s="124">
        <v>0</v>
      </c>
    </row>
    <row r="184" spans="1:13" ht="48.75" hidden="1" customHeight="1" x14ac:dyDescent="0.2">
      <c r="A184" s="123" t="s">
        <v>337</v>
      </c>
      <c r="B184" s="11" t="s">
        <v>338</v>
      </c>
      <c r="C184" s="12" t="s">
        <v>46</v>
      </c>
      <c r="D184" s="13">
        <v>5.51</v>
      </c>
      <c r="E184" s="13">
        <f>[1]CPUs!I1351</f>
        <v>33.479999999999997</v>
      </c>
      <c r="F184" s="13">
        <v>41.39</v>
      </c>
      <c r="G184" s="13">
        <f>(F184*D184)</f>
        <v>228.05889999999999</v>
      </c>
      <c r="H184" s="13">
        <v>0</v>
      </c>
      <c r="I184" s="13">
        <v>0</v>
      </c>
      <c r="J184" s="13">
        <v>0</v>
      </c>
      <c r="K184" s="13">
        <v>0</v>
      </c>
      <c r="L184" s="13">
        <v>0</v>
      </c>
      <c r="M184" s="124">
        <v>0</v>
      </c>
    </row>
    <row r="185" spans="1:13" ht="66.75" hidden="1" customHeight="1" x14ac:dyDescent="0.2">
      <c r="A185" s="123" t="s">
        <v>339</v>
      </c>
      <c r="B185" s="11" t="s">
        <v>340</v>
      </c>
      <c r="C185" s="12" t="s">
        <v>46</v>
      </c>
      <c r="D185" s="13">
        <v>10.09</v>
      </c>
      <c r="E185" s="13">
        <f>[1]CPUs!I1369</f>
        <v>28.46</v>
      </c>
      <c r="F185" s="13">
        <v>35.18</v>
      </c>
      <c r="G185" s="13">
        <f>(F185*D185)</f>
        <v>354.96620000000001</v>
      </c>
      <c r="H185" s="13">
        <v>0</v>
      </c>
      <c r="I185" s="13">
        <v>0</v>
      </c>
      <c r="J185" s="13">
        <v>0</v>
      </c>
      <c r="K185" s="13">
        <v>0</v>
      </c>
      <c r="L185" s="13">
        <v>0</v>
      </c>
      <c r="M185" s="124">
        <v>0</v>
      </c>
    </row>
    <row r="186" spans="1:13" ht="65.25" hidden="1" customHeight="1" x14ac:dyDescent="0.2">
      <c r="A186" s="123" t="s">
        <v>341</v>
      </c>
      <c r="B186" s="11" t="s">
        <v>342</v>
      </c>
      <c r="C186" s="12" t="s">
        <v>46</v>
      </c>
      <c r="D186" s="13">
        <v>159.06</v>
      </c>
      <c r="E186" s="13">
        <f>[1]CPUs!I1398</f>
        <v>37.83</v>
      </c>
      <c r="F186" s="13">
        <v>46.76</v>
      </c>
      <c r="G186" s="13">
        <f>(F186*D186)</f>
        <v>7437.6455999999998</v>
      </c>
      <c r="H186" s="13">
        <v>0</v>
      </c>
      <c r="I186" s="13">
        <v>0</v>
      </c>
      <c r="J186" s="13">
        <v>0</v>
      </c>
      <c r="K186" s="13">
        <v>0</v>
      </c>
      <c r="L186" s="13">
        <v>0</v>
      </c>
      <c r="M186" s="124">
        <v>0</v>
      </c>
    </row>
    <row r="187" spans="1:13" ht="68.25" hidden="1" customHeight="1" x14ac:dyDescent="0.2">
      <c r="A187" s="123" t="s">
        <v>343</v>
      </c>
      <c r="B187" s="11" t="s">
        <v>344</v>
      </c>
      <c r="C187" s="12" t="s">
        <v>46</v>
      </c>
      <c r="D187" s="13">
        <v>3.56</v>
      </c>
      <c r="E187" s="13">
        <f>[1]CPUs!I1428</f>
        <v>84.97</v>
      </c>
      <c r="F187" s="13">
        <v>105.04</v>
      </c>
      <c r="G187" s="13">
        <f t="shared" si="4"/>
        <v>373.94240000000002</v>
      </c>
      <c r="H187" s="13">
        <v>0</v>
      </c>
      <c r="I187" s="13">
        <v>0</v>
      </c>
      <c r="J187" s="13">
        <v>0</v>
      </c>
      <c r="K187" s="13">
        <v>0</v>
      </c>
      <c r="L187" s="13">
        <v>0</v>
      </c>
      <c r="M187" s="124">
        <v>0</v>
      </c>
    </row>
    <row r="188" spans="1:13" ht="61.5" hidden="1" customHeight="1" x14ac:dyDescent="0.2">
      <c r="A188" s="123" t="s">
        <v>345</v>
      </c>
      <c r="B188" s="11" t="s">
        <v>346</v>
      </c>
      <c r="C188" s="12" t="s">
        <v>46</v>
      </c>
      <c r="D188" s="13">
        <v>6.42</v>
      </c>
      <c r="E188" s="13">
        <f>[1]CPUs!I1445</f>
        <v>53.02</v>
      </c>
      <c r="F188" s="13">
        <v>65.540000000000006</v>
      </c>
      <c r="G188" s="13">
        <f>(F188*D188)</f>
        <v>420.76680000000005</v>
      </c>
      <c r="H188" s="13">
        <v>0</v>
      </c>
      <c r="I188" s="13">
        <v>0</v>
      </c>
      <c r="J188" s="13">
        <v>0</v>
      </c>
      <c r="K188" s="13">
        <v>0</v>
      </c>
      <c r="L188" s="13">
        <v>0</v>
      </c>
      <c r="M188" s="124">
        <v>0</v>
      </c>
    </row>
    <row r="189" spans="1:13" ht="61.5" customHeight="1" x14ac:dyDescent="0.2">
      <c r="A189" s="123" t="s">
        <v>347</v>
      </c>
      <c r="B189" s="11" t="s">
        <v>348</v>
      </c>
      <c r="C189" s="12" t="s">
        <v>46</v>
      </c>
      <c r="D189" s="13">
        <v>398.23</v>
      </c>
      <c r="E189" s="13">
        <f>[1]CPUs!I1461</f>
        <v>54.41</v>
      </c>
      <c r="F189" s="13">
        <v>67.260000000000005</v>
      </c>
      <c r="G189" s="13">
        <f>(F189*D189)</f>
        <v>26784.949800000002</v>
      </c>
      <c r="H189" s="13">
        <v>250</v>
      </c>
      <c r="I189" s="13">
        <v>0</v>
      </c>
      <c r="J189" s="13">
        <v>250</v>
      </c>
      <c r="K189" s="13">
        <v>16815</v>
      </c>
      <c r="L189" s="13">
        <v>0</v>
      </c>
      <c r="M189" s="124">
        <v>16815</v>
      </c>
    </row>
    <row r="190" spans="1:13" ht="61.5" hidden="1" customHeight="1" x14ac:dyDescent="0.2">
      <c r="A190" s="123" t="s">
        <v>349</v>
      </c>
      <c r="B190" s="11" t="s">
        <v>350</v>
      </c>
      <c r="C190" s="12" t="s">
        <v>46</v>
      </c>
      <c r="D190" s="13">
        <v>113.28</v>
      </c>
      <c r="E190" s="13">
        <f>[1]CPUs!I1483</f>
        <v>47.82</v>
      </c>
      <c r="F190" s="13">
        <v>59.11</v>
      </c>
      <c r="G190" s="13">
        <f t="shared" si="4"/>
        <v>6695.9808000000003</v>
      </c>
      <c r="H190" s="13">
        <v>0</v>
      </c>
      <c r="I190" s="13">
        <v>0</v>
      </c>
      <c r="J190" s="13">
        <v>0</v>
      </c>
      <c r="K190" s="13">
        <v>0</v>
      </c>
      <c r="L190" s="13">
        <v>0</v>
      </c>
      <c r="M190" s="124">
        <v>0</v>
      </c>
    </row>
    <row r="191" spans="1:13" ht="24.75" hidden="1" customHeight="1" x14ac:dyDescent="0.2">
      <c r="A191" s="123" t="s">
        <v>351</v>
      </c>
      <c r="B191" s="11" t="s">
        <v>352</v>
      </c>
      <c r="C191" s="12" t="s">
        <v>28</v>
      </c>
      <c r="D191" s="13">
        <v>2</v>
      </c>
      <c r="E191" s="13">
        <f>[1]CPUs!I1503</f>
        <v>823.04</v>
      </c>
      <c r="F191" s="13">
        <v>1017.52</v>
      </c>
      <c r="G191" s="13">
        <f t="shared" si="4"/>
        <v>2035.04</v>
      </c>
      <c r="H191" s="13">
        <v>0</v>
      </c>
      <c r="I191" s="13">
        <v>0</v>
      </c>
      <c r="J191" s="13">
        <v>0</v>
      </c>
      <c r="K191" s="13">
        <v>0</v>
      </c>
      <c r="L191" s="13">
        <v>0</v>
      </c>
      <c r="M191" s="124">
        <v>0</v>
      </c>
    </row>
    <row r="192" spans="1:13" ht="24.75" hidden="1" customHeight="1" x14ac:dyDescent="0.2">
      <c r="A192" s="123" t="s">
        <v>353</v>
      </c>
      <c r="B192" s="11" t="s">
        <v>354</v>
      </c>
      <c r="C192" s="12" t="s">
        <v>28</v>
      </c>
      <c r="D192" s="13">
        <v>5</v>
      </c>
      <c r="E192" s="13">
        <f>[1]CPUs!I1523</f>
        <v>469.57</v>
      </c>
      <c r="F192" s="13">
        <v>580.52</v>
      </c>
      <c r="G192" s="13">
        <f t="shared" si="4"/>
        <v>2902.6</v>
      </c>
      <c r="H192" s="13">
        <v>0</v>
      </c>
      <c r="I192" s="13">
        <v>0</v>
      </c>
      <c r="J192" s="13">
        <v>0</v>
      </c>
      <c r="K192" s="13">
        <v>0</v>
      </c>
      <c r="L192" s="13">
        <v>0</v>
      </c>
      <c r="M192" s="124">
        <v>0</v>
      </c>
    </row>
    <row r="193" spans="1:13" ht="24.75" hidden="1" customHeight="1" x14ac:dyDescent="0.2">
      <c r="A193" s="123" t="s">
        <v>355</v>
      </c>
      <c r="B193" s="11" t="s">
        <v>356</v>
      </c>
      <c r="C193" s="12" t="s">
        <v>28</v>
      </c>
      <c r="D193" s="13">
        <v>2</v>
      </c>
      <c r="E193" s="13">
        <f>[1]CPUs!I1543</f>
        <v>686.17</v>
      </c>
      <c r="F193" s="13">
        <v>848.31</v>
      </c>
      <c r="G193" s="13">
        <f t="shared" si="4"/>
        <v>1696.62</v>
      </c>
      <c r="H193" s="13">
        <v>0</v>
      </c>
      <c r="I193" s="13">
        <v>0</v>
      </c>
      <c r="J193" s="13">
        <v>0</v>
      </c>
      <c r="K193" s="13">
        <v>0</v>
      </c>
      <c r="L193" s="13">
        <v>0</v>
      </c>
      <c r="M193" s="124">
        <v>0</v>
      </c>
    </row>
    <row r="194" spans="1:13" ht="24.75" hidden="1" customHeight="1" x14ac:dyDescent="0.2">
      <c r="A194" s="123" t="s">
        <v>357</v>
      </c>
      <c r="B194" s="11" t="s">
        <v>358</v>
      </c>
      <c r="C194" s="12" t="s">
        <v>28</v>
      </c>
      <c r="D194" s="13">
        <v>2</v>
      </c>
      <c r="E194" s="13">
        <f>[1]CPUs!I1563</f>
        <v>40.21</v>
      </c>
      <c r="F194" s="13">
        <v>49.71</v>
      </c>
      <c r="G194" s="13">
        <f t="shared" si="4"/>
        <v>99.42</v>
      </c>
      <c r="H194" s="13">
        <v>0</v>
      </c>
      <c r="I194" s="13">
        <v>0</v>
      </c>
      <c r="J194" s="13">
        <v>0</v>
      </c>
      <c r="K194" s="13">
        <v>0</v>
      </c>
      <c r="L194" s="13">
        <v>0</v>
      </c>
      <c r="M194" s="124">
        <v>0</v>
      </c>
    </row>
    <row r="195" spans="1:13" ht="24.75" hidden="1" customHeight="1" x14ac:dyDescent="0.2">
      <c r="A195" s="123" t="s">
        <v>359</v>
      </c>
      <c r="B195" s="11" t="s">
        <v>360</v>
      </c>
      <c r="C195" s="12" t="s">
        <v>28</v>
      </c>
      <c r="D195" s="13">
        <v>16</v>
      </c>
      <c r="E195" s="13">
        <f>[1]CPUs!I1574</f>
        <v>85.92</v>
      </c>
      <c r="F195" s="13">
        <v>106.22</v>
      </c>
      <c r="G195" s="13">
        <f t="shared" si="4"/>
        <v>1699.52</v>
      </c>
      <c r="H195" s="13">
        <v>0</v>
      </c>
      <c r="I195" s="13">
        <v>0</v>
      </c>
      <c r="J195" s="13">
        <v>0</v>
      </c>
      <c r="K195" s="13">
        <v>0</v>
      </c>
      <c r="L195" s="13">
        <v>0</v>
      </c>
      <c r="M195" s="124">
        <v>0</v>
      </c>
    </row>
    <row r="196" spans="1:13" ht="24.75" hidden="1" customHeight="1" x14ac:dyDescent="0.2">
      <c r="A196" s="123" t="s">
        <v>361</v>
      </c>
      <c r="B196" s="11" t="s">
        <v>362</v>
      </c>
      <c r="C196" s="12" t="s">
        <v>28</v>
      </c>
      <c r="D196" s="13">
        <v>2</v>
      </c>
      <c r="E196" s="13">
        <f>[1]CPUs!I1587</f>
        <v>2116.0211249999998</v>
      </c>
      <c r="F196" s="13">
        <v>2616.0369168374996</v>
      </c>
      <c r="G196" s="13">
        <f t="shared" si="4"/>
        <v>5232.0738336749992</v>
      </c>
      <c r="H196" s="13">
        <v>0</v>
      </c>
      <c r="I196" s="13">
        <v>0</v>
      </c>
      <c r="J196" s="13">
        <v>0</v>
      </c>
      <c r="K196" s="13">
        <v>0</v>
      </c>
      <c r="L196" s="13">
        <v>0</v>
      </c>
      <c r="M196" s="124">
        <v>0</v>
      </c>
    </row>
    <row r="197" spans="1:13" ht="24.75" hidden="1" customHeight="1" x14ac:dyDescent="0.2">
      <c r="A197" s="123" t="s">
        <v>363</v>
      </c>
      <c r="B197" s="11" t="s">
        <v>364</v>
      </c>
      <c r="C197" s="12" t="s">
        <v>28</v>
      </c>
      <c r="D197" s="13">
        <v>5</v>
      </c>
      <c r="E197" s="13">
        <f>[1]CPUs!I1614</f>
        <v>10.09</v>
      </c>
      <c r="F197" s="13">
        <v>12.47</v>
      </c>
      <c r="G197" s="13">
        <f t="shared" si="4"/>
        <v>62.35</v>
      </c>
      <c r="H197" s="13">
        <v>0</v>
      </c>
      <c r="I197" s="13">
        <v>0</v>
      </c>
      <c r="J197" s="13">
        <v>0</v>
      </c>
      <c r="K197" s="13">
        <v>0</v>
      </c>
      <c r="L197" s="13">
        <v>0</v>
      </c>
      <c r="M197" s="124">
        <v>0</v>
      </c>
    </row>
    <row r="198" spans="1:13" ht="24.75" hidden="1" customHeight="1" x14ac:dyDescent="0.2">
      <c r="A198" s="123" t="s">
        <v>365</v>
      </c>
      <c r="B198" s="11" t="s">
        <v>366</v>
      </c>
      <c r="C198" s="12" t="s">
        <v>28</v>
      </c>
      <c r="D198" s="13">
        <v>12</v>
      </c>
      <c r="E198" s="13">
        <f>[1]CPUs!I1623</f>
        <v>88.79</v>
      </c>
      <c r="F198" s="13">
        <v>109.77</v>
      </c>
      <c r="G198" s="13">
        <f t="shared" si="4"/>
        <v>1317.24</v>
      </c>
      <c r="H198" s="13">
        <v>0</v>
      </c>
      <c r="I198" s="13">
        <v>0</v>
      </c>
      <c r="J198" s="13">
        <v>0</v>
      </c>
      <c r="K198" s="13">
        <v>0</v>
      </c>
      <c r="L198" s="13">
        <v>0</v>
      </c>
      <c r="M198" s="124">
        <v>0</v>
      </c>
    </row>
    <row r="199" spans="1:13" ht="24.75" hidden="1" customHeight="1" x14ac:dyDescent="0.2">
      <c r="A199" s="123" t="s">
        <v>367</v>
      </c>
      <c r="B199" s="11" t="s">
        <v>368</v>
      </c>
      <c r="C199" s="12" t="s">
        <v>28</v>
      </c>
      <c r="D199" s="13">
        <v>2</v>
      </c>
      <c r="E199" s="13">
        <f>[1]CPUs!I1632</f>
        <v>129.68</v>
      </c>
      <c r="F199" s="13">
        <v>160.32</v>
      </c>
      <c r="G199" s="13">
        <f t="shared" si="4"/>
        <v>320.64</v>
      </c>
      <c r="H199" s="13">
        <v>0</v>
      </c>
      <c r="I199" s="13">
        <v>0</v>
      </c>
      <c r="J199" s="13">
        <v>0</v>
      </c>
      <c r="K199" s="13">
        <v>0</v>
      </c>
      <c r="L199" s="13">
        <v>0</v>
      </c>
      <c r="M199" s="124">
        <v>0</v>
      </c>
    </row>
    <row r="200" spans="1:13" ht="24.75" hidden="1" customHeight="1" x14ac:dyDescent="0.2">
      <c r="A200" s="123" t="s">
        <v>369</v>
      </c>
      <c r="B200" s="11" t="s">
        <v>370</v>
      </c>
      <c r="C200" s="12" t="s">
        <v>28</v>
      </c>
      <c r="D200" s="13">
        <v>1</v>
      </c>
      <c r="E200" s="13">
        <f>[1]CPUs!I1641</f>
        <v>6318.4359999999988</v>
      </c>
      <c r="F200" s="13">
        <v>7811.4824267999984</v>
      </c>
      <c r="G200" s="13">
        <f t="shared" si="4"/>
        <v>7811.4824267999984</v>
      </c>
      <c r="H200" s="13">
        <v>0</v>
      </c>
      <c r="I200" s="13">
        <v>0</v>
      </c>
      <c r="J200" s="13">
        <v>0</v>
      </c>
      <c r="K200" s="13">
        <v>0</v>
      </c>
      <c r="L200" s="13">
        <v>0</v>
      </c>
      <c r="M200" s="124">
        <v>0</v>
      </c>
    </row>
    <row r="201" spans="1:13" ht="24.75" customHeight="1" x14ac:dyDescent="0.2">
      <c r="A201" s="125" t="s">
        <v>371</v>
      </c>
      <c r="B201" s="16" t="s">
        <v>372</v>
      </c>
      <c r="C201" s="16"/>
      <c r="D201" s="20"/>
      <c r="E201" s="19"/>
      <c r="F201" s="19"/>
      <c r="G201" s="20">
        <f>SUM(G202:G208)</f>
        <v>61245.231991399996</v>
      </c>
      <c r="H201" s="20"/>
      <c r="I201" s="19"/>
      <c r="J201" s="20"/>
      <c r="K201" s="20">
        <v>15776.25</v>
      </c>
      <c r="L201" s="20">
        <v>0</v>
      </c>
      <c r="M201" s="126">
        <v>15776.25</v>
      </c>
    </row>
    <row r="202" spans="1:13" ht="56.25" hidden="1" customHeight="1" x14ac:dyDescent="0.2">
      <c r="A202" s="123" t="s">
        <v>373</v>
      </c>
      <c r="B202" s="11" t="s">
        <v>374</v>
      </c>
      <c r="C202" s="12" t="s">
        <v>28</v>
      </c>
      <c r="D202" s="13">
        <v>1</v>
      </c>
      <c r="E202" s="13">
        <f>[1]CPUs!I1649</f>
        <v>132.38999999999999</v>
      </c>
      <c r="F202" s="13">
        <v>163.66999999999999</v>
      </c>
      <c r="G202" s="13">
        <f>D202*F202</f>
        <v>163.66999999999999</v>
      </c>
      <c r="H202" s="13">
        <v>0</v>
      </c>
      <c r="I202" s="13">
        <v>0</v>
      </c>
      <c r="J202" s="13">
        <v>0</v>
      </c>
      <c r="K202" s="13">
        <v>0</v>
      </c>
      <c r="L202" s="13">
        <v>0</v>
      </c>
      <c r="M202" s="124">
        <v>0</v>
      </c>
    </row>
    <row r="203" spans="1:13" ht="42" customHeight="1" x14ac:dyDescent="0.2">
      <c r="A203" s="123" t="s">
        <v>375</v>
      </c>
      <c r="B203" s="11" t="s">
        <v>376</v>
      </c>
      <c r="C203" s="12" t="s">
        <v>28</v>
      </c>
      <c r="D203" s="13">
        <v>105</v>
      </c>
      <c r="E203" s="13">
        <f>[1]CPUs!I1662</f>
        <v>121.54</v>
      </c>
      <c r="F203" s="13">
        <v>150.25</v>
      </c>
      <c r="G203" s="13">
        <f t="shared" ref="G203:G208" si="5">D203*F203</f>
        <v>15776.25</v>
      </c>
      <c r="H203" s="13">
        <v>105</v>
      </c>
      <c r="I203" s="13">
        <v>0</v>
      </c>
      <c r="J203" s="13">
        <v>105</v>
      </c>
      <c r="K203" s="13">
        <v>15776.25</v>
      </c>
      <c r="L203" s="13">
        <v>0</v>
      </c>
      <c r="M203" s="124">
        <v>15776.25</v>
      </c>
    </row>
    <row r="204" spans="1:13" ht="63.75" hidden="1" x14ac:dyDescent="0.2">
      <c r="A204" s="123" t="s">
        <v>377</v>
      </c>
      <c r="B204" s="11" t="s">
        <v>340</v>
      </c>
      <c r="C204" s="12" t="s">
        <v>46</v>
      </c>
      <c r="D204" s="13">
        <v>66.720190000000002</v>
      </c>
      <c r="E204" s="13">
        <f>[1]CPUs!I1672</f>
        <v>28.46</v>
      </c>
      <c r="F204" s="13">
        <v>35.18</v>
      </c>
      <c r="G204" s="13">
        <f>(F204*D204)</f>
        <v>2347.2162842000002</v>
      </c>
      <c r="H204" s="13">
        <v>0</v>
      </c>
      <c r="I204" s="13">
        <v>0</v>
      </c>
      <c r="J204" s="13">
        <v>0</v>
      </c>
      <c r="K204" s="13">
        <v>0</v>
      </c>
      <c r="L204" s="13">
        <v>0</v>
      </c>
      <c r="M204" s="124">
        <v>0</v>
      </c>
    </row>
    <row r="205" spans="1:13" ht="47.25" hidden="1" customHeight="1" x14ac:dyDescent="0.2">
      <c r="A205" s="123" t="s">
        <v>378</v>
      </c>
      <c r="B205" s="11" t="s">
        <v>336</v>
      </c>
      <c r="C205" s="12" t="s">
        <v>46</v>
      </c>
      <c r="D205" s="13">
        <v>9.4499999999999993</v>
      </c>
      <c r="E205" s="13">
        <f>[1]CPUs!I1701</f>
        <v>40.380000000000003</v>
      </c>
      <c r="F205" s="13">
        <v>49.92</v>
      </c>
      <c r="G205" s="13">
        <f t="shared" si="5"/>
        <v>471.74399999999997</v>
      </c>
      <c r="H205" s="13">
        <v>0</v>
      </c>
      <c r="I205" s="13">
        <v>0</v>
      </c>
      <c r="J205" s="13">
        <v>0</v>
      </c>
      <c r="K205" s="13">
        <v>0</v>
      </c>
      <c r="L205" s="13">
        <v>0</v>
      </c>
      <c r="M205" s="124">
        <v>0</v>
      </c>
    </row>
    <row r="206" spans="1:13" ht="40.5" hidden="1" customHeight="1" x14ac:dyDescent="0.2">
      <c r="A206" s="123" t="s">
        <v>379</v>
      </c>
      <c r="B206" s="11" t="s">
        <v>338</v>
      </c>
      <c r="C206" s="12" t="s">
        <v>46</v>
      </c>
      <c r="D206" s="13">
        <v>5.8</v>
      </c>
      <c r="E206" s="13">
        <f>[1]CPUs!I1717</f>
        <v>33.479999999999997</v>
      </c>
      <c r="F206" s="13">
        <v>41.39</v>
      </c>
      <c r="G206" s="13">
        <f t="shared" si="5"/>
        <v>240.06199999999998</v>
      </c>
      <c r="H206" s="13">
        <v>0</v>
      </c>
      <c r="I206" s="13">
        <v>0</v>
      </c>
      <c r="J206" s="13">
        <v>0</v>
      </c>
      <c r="K206" s="13">
        <v>0</v>
      </c>
      <c r="L206" s="13">
        <v>0</v>
      </c>
      <c r="M206" s="124">
        <v>0</v>
      </c>
    </row>
    <row r="207" spans="1:13" ht="24.75" hidden="1" customHeight="1" x14ac:dyDescent="0.2">
      <c r="A207" s="123" t="s">
        <v>380</v>
      </c>
      <c r="B207" s="11" t="s">
        <v>370</v>
      </c>
      <c r="C207" s="12" t="s">
        <v>28</v>
      </c>
      <c r="D207" s="13">
        <v>4</v>
      </c>
      <c r="E207" s="13">
        <f>[1]CPUs!I1735</f>
        <v>6318.4359999999988</v>
      </c>
      <c r="F207" s="13">
        <v>7811.4824267999984</v>
      </c>
      <c r="G207" s="13">
        <f>(F207*D207)</f>
        <v>31245.929707199994</v>
      </c>
      <c r="H207" s="13">
        <v>0</v>
      </c>
      <c r="I207" s="13">
        <v>0</v>
      </c>
      <c r="J207" s="13">
        <v>0</v>
      </c>
      <c r="K207" s="13">
        <v>0</v>
      </c>
      <c r="L207" s="13">
        <v>0</v>
      </c>
      <c r="M207" s="124">
        <v>0</v>
      </c>
    </row>
    <row r="208" spans="1:13" ht="24.75" hidden="1" customHeight="1" x14ac:dyDescent="0.2">
      <c r="A208" s="123" t="s">
        <v>381</v>
      </c>
      <c r="B208" s="11" t="s">
        <v>382</v>
      </c>
      <c r="C208" s="12" t="s">
        <v>28</v>
      </c>
      <c r="D208" s="13">
        <v>7</v>
      </c>
      <c r="E208" s="13">
        <f>[1]CPUs!I1743</f>
        <v>1271.1199999999999</v>
      </c>
      <c r="F208" s="13">
        <v>1571.48</v>
      </c>
      <c r="G208" s="13">
        <f t="shared" si="5"/>
        <v>11000.36</v>
      </c>
      <c r="H208" s="13">
        <v>0</v>
      </c>
      <c r="I208" s="13">
        <v>0</v>
      </c>
      <c r="J208" s="13">
        <v>0</v>
      </c>
      <c r="K208" s="13">
        <v>0</v>
      </c>
      <c r="L208" s="13">
        <v>0</v>
      </c>
      <c r="M208" s="124">
        <v>0</v>
      </c>
    </row>
    <row r="209" spans="1:13" ht="24.75" customHeight="1" x14ac:dyDescent="0.2">
      <c r="A209" s="125" t="s">
        <v>383</v>
      </c>
      <c r="B209" s="16" t="s">
        <v>384</v>
      </c>
      <c r="C209" s="16"/>
      <c r="D209" s="20"/>
      <c r="E209" s="19"/>
      <c r="F209" s="19"/>
      <c r="G209" s="20">
        <f>SUM(G210:G222)</f>
        <v>108234.42331222695</v>
      </c>
      <c r="H209" s="20"/>
      <c r="I209" s="19"/>
      <c r="J209" s="20"/>
      <c r="K209" s="20">
        <v>27714.9</v>
      </c>
      <c r="L209" s="20">
        <v>0</v>
      </c>
      <c r="M209" s="126">
        <v>27714.9</v>
      </c>
    </row>
    <row r="210" spans="1:13" ht="58.5" hidden="1" customHeight="1" x14ac:dyDescent="0.2">
      <c r="A210" s="123" t="s">
        <v>385</v>
      </c>
      <c r="B210" s="11" t="s">
        <v>386</v>
      </c>
      <c r="C210" s="12" t="s">
        <v>28</v>
      </c>
      <c r="D210" s="13">
        <v>1</v>
      </c>
      <c r="E210" s="13">
        <f>[1]CPUs!I1763</f>
        <v>489.35</v>
      </c>
      <c r="F210" s="13">
        <v>604.98</v>
      </c>
      <c r="G210" s="13">
        <f>D210*F210</f>
        <v>604.98</v>
      </c>
      <c r="H210" s="13">
        <v>0</v>
      </c>
      <c r="I210" s="13">
        <v>0</v>
      </c>
      <c r="J210" s="13">
        <v>0</v>
      </c>
      <c r="K210" s="13">
        <v>0</v>
      </c>
      <c r="L210" s="13">
        <v>0</v>
      </c>
      <c r="M210" s="124">
        <v>0</v>
      </c>
    </row>
    <row r="211" spans="1:13" ht="45" hidden="1" customHeight="1" x14ac:dyDescent="0.2">
      <c r="A211" s="123" t="s">
        <v>387</v>
      </c>
      <c r="B211" s="11" t="s">
        <v>388</v>
      </c>
      <c r="C211" s="12" t="s">
        <v>28</v>
      </c>
      <c r="D211" s="13">
        <v>100</v>
      </c>
      <c r="E211" s="13">
        <f>[1]CPUs!I1774</f>
        <v>28.43</v>
      </c>
      <c r="F211" s="13">
        <v>35.14</v>
      </c>
      <c r="G211" s="13">
        <f t="shared" ref="G211:G222" si="6">D211*F211</f>
        <v>3514</v>
      </c>
      <c r="H211" s="13">
        <v>0</v>
      </c>
      <c r="I211" s="13">
        <v>0</v>
      </c>
      <c r="J211" s="13">
        <v>0</v>
      </c>
      <c r="K211" s="13">
        <v>0</v>
      </c>
      <c r="L211" s="13">
        <v>0</v>
      </c>
      <c r="M211" s="124">
        <v>0</v>
      </c>
    </row>
    <row r="212" spans="1:13" ht="67.5" hidden="1" customHeight="1" x14ac:dyDescent="0.2">
      <c r="A212" s="123" t="s">
        <v>389</v>
      </c>
      <c r="B212" s="11" t="s">
        <v>390</v>
      </c>
      <c r="C212" s="12" t="s">
        <v>28</v>
      </c>
      <c r="D212" s="13">
        <v>62</v>
      </c>
      <c r="E212" s="13">
        <f>[1]CPUs!I1785</f>
        <v>285.37</v>
      </c>
      <c r="F212" s="13">
        <v>352.8</v>
      </c>
      <c r="G212" s="13">
        <f t="shared" si="6"/>
        <v>21873.600000000002</v>
      </c>
      <c r="H212" s="13">
        <v>0</v>
      </c>
      <c r="I212" s="13">
        <v>0</v>
      </c>
      <c r="J212" s="13">
        <v>0</v>
      </c>
      <c r="K212" s="13">
        <v>0</v>
      </c>
      <c r="L212" s="13">
        <v>0</v>
      </c>
      <c r="M212" s="124">
        <v>0</v>
      </c>
    </row>
    <row r="213" spans="1:13" ht="44.25" hidden="1" customHeight="1" x14ac:dyDescent="0.2">
      <c r="A213" s="123" t="s">
        <v>391</v>
      </c>
      <c r="B213" s="11" t="s">
        <v>392</v>
      </c>
      <c r="C213" s="12" t="s">
        <v>28</v>
      </c>
      <c r="D213" s="13">
        <v>39</v>
      </c>
      <c r="E213" s="13">
        <f>[1]CPUs!I1806</f>
        <v>87.55</v>
      </c>
      <c r="F213" s="13">
        <v>108.23</v>
      </c>
      <c r="G213" s="13">
        <f t="shared" si="6"/>
        <v>4220.97</v>
      </c>
      <c r="H213" s="13">
        <v>0</v>
      </c>
      <c r="I213" s="13">
        <v>0</v>
      </c>
      <c r="J213" s="13">
        <v>0</v>
      </c>
      <c r="K213" s="13">
        <v>0</v>
      </c>
      <c r="L213" s="13">
        <v>0</v>
      </c>
      <c r="M213" s="124">
        <v>0</v>
      </c>
    </row>
    <row r="214" spans="1:13" ht="36" hidden="1" customHeight="1" x14ac:dyDescent="0.2">
      <c r="A214" s="123" t="s">
        <v>393</v>
      </c>
      <c r="B214" s="11" t="s">
        <v>394</v>
      </c>
      <c r="C214" s="12" t="s">
        <v>28</v>
      </c>
      <c r="D214" s="13">
        <v>4</v>
      </c>
      <c r="E214" s="13">
        <f>[1]CPUs!I1817</f>
        <v>342.53</v>
      </c>
      <c r="F214" s="13">
        <v>423.46</v>
      </c>
      <c r="G214" s="13">
        <f t="shared" si="6"/>
        <v>1693.84</v>
      </c>
      <c r="H214" s="13">
        <v>0</v>
      </c>
      <c r="I214" s="13">
        <v>0</v>
      </c>
      <c r="J214" s="13">
        <v>0</v>
      </c>
      <c r="K214" s="13">
        <v>0</v>
      </c>
      <c r="L214" s="13">
        <v>0</v>
      </c>
      <c r="M214" s="124">
        <v>0</v>
      </c>
    </row>
    <row r="215" spans="1:13" ht="55.5" hidden="1" customHeight="1" x14ac:dyDescent="0.2">
      <c r="A215" s="123" t="s">
        <v>395</v>
      </c>
      <c r="B215" s="11" t="s">
        <v>396</v>
      </c>
      <c r="C215" s="12" t="s">
        <v>28</v>
      </c>
      <c r="D215" s="13">
        <v>3</v>
      </c>
      <c r="E215" s="13">
        <f>[1]CPUs!I1826</f>
        <v>2288.2885255000006</v>
      </c>
      <c r="F215" s="13">
        <v>2829.0111040756506</v>
      </c>
      <c r="G215" s="13">
        <f t="shared" si="6"/>
        <v>8487.0333122269512</v>
      </c>
      <c r="H215" s="13">
        <v>0</v>
      </c>
      <c r="I215" s="13">
        <v>0</v>
      </c>
      <c r="J215" s="13">
        <v>0</v>
      </c>
      <c r="K215" s="13">
        <v>0</v>
      </c>
      <c r="L215" s="13">
        <v>0</v>
      </c>
      <c r="M215" s="124">
        <v>0</v>
      </c>
    </row>
    <row r="216" spans="1:13" ht="54.75" hidden="1" customHeight="1" x14ac:dyDescent="0.2">
      <c r="A216" s="123" t="s">
        <v>397</v>
      </c>
      <c r="B216" s="11" t="s">
        <v>398</v>
      </c>
      <c r="C216" s="12" t="s">
        <v>28</v>
      </c>
      <c r="D216" s="13">
        <v>2</v>
      </c>
      <c r="E216" s="13">
        <f>[1]CPUs!I1853</f>
        <v>1871.68</v>
      </c>
      <c r="F216" s="13">
        <v>2313.9499999999998</v>
      </c>
      <c r="G216" s="13">
        <f t="shared" si="6"/>
        <v>4627.8999999999996</v>
      </c>
      <c r="H216" s="13">
        <v>0</v>
      </c>
      <c r="I216" s="13">
        <v>0</v>
      </c>
      <c r="J216" s="13">
        <v>0</v>
      </c>
      <c r="K216" s="13">
        <v>0</v>
      </c>
      <c r="L216" s="13">
        <v>0</v>
      </c>
      <c r="M216" s="124">
        <v>0</v>
      </c>
    </row>
    <row r="217" spans="1:13" ht="48" hidden="1" customHeight="1" x14ac:dyDescent="0.2">
      <c r="A217" s="123" t="s">
        <v>399</v>
      </c>
      <c r="B217" s="11" t="s">
        <v>400</v>
      </c>
      <c r="C217" s="12" t="s">
        <v>28</v>
      </c>
      <c r="D217" s="13">
        <v>6</v>
      </c>
      <c r="E217" s="13">
        <f>[1]CPUs!I1878</f>
        <v>492.99</v>
      </c>
      <c r="F217" s="13">
        <v>609.48</v>
      </c>
      <c r="G217" s="13">
        <f t="shared" si="6"/>
        <v>3656.88</v>
      </c>
      <c r="H217" s="13">
        <v>0</v>
      </c>
      <c r="I217" s="13">
        <v>0</v>
      </c>
      <c r="J217" s="13">
        <v>0</v>
      </c>
      <c r="K217" s="13">
        <v>0</v>
      </c>
      <c r="L217" s="13">
        <v>0</v>
      </c>
      <c r="M217" s="124">
        <v>0</v>
      </c>
    </row>
    <row r="218" spans="1:13" ht="42" hidden="1" customHeight="1" x14ac:dyDescent="0.2">
      <c r="A218" s="123" t="s">
        <v>401</v>
      </c>
      <c r="B218" s="11" t="s">
        <v>356</v>
      </c>
      <c r="C218" s="12" t="s">
        <v>28</v>
      </c>
      <c r="D218" s="13">
        <v>1</v>
      </c>
      <c r="E218" s="13">
        <f>[1]CPUs!I1898</f>
        <v>686.17</v>
      </c>
      <c r="F218" s="13">
        <v>848.31</v>
      </c>
      <c r="G218" s="13">
        <f t="shared" si="6"/>
        <v>848.31</v>
      </c>
      <c r="H218" s="13">
        <v>0</v>
      </c>
      <c r="I218" s="13">
        <v>0</v>
      </c>
      <c r="J218" s="13">
        <v>0</v>
      </c>
      <c r="K218" s="13">
        <v>0</v>
      </c>
      <c r="L218" s="13">
        <v>0</v>
      </c>
      <c r="M218" s="124">
        <v>0</v>
      </c>
    </row>
    <row r="219" spans="1:13" ht="50.25" hidden="1" customHeight="1" x14ac:dyDescent="0.2">
      <c r="A219" s="123" t="s">
        <v>402</v>
      </c>
      <c r="B219" s="11" t="s">
        <v>403</v>
      </c>
      <c r="C219" s="12" t="s">
        <v>28</v>
      </c>
      <c r="D219" s="13">
        <v>4</v>
      </c>
      <c r="E219" s="13">
        <f>[1]CPUs!I1918</f>
        <v>15.85</v>
      </c>
      <c r="F219" s="13">
        <v>19.59</v>
      </c>
      <c r="G219" s="13">
        <f t="shared" si="6"/>
        <v>78.36</v>
      </c>
      <c r="H219" s="13">
        <v>0</v>
      </c>
      <c r="I219" s="13">
        <v>0</v>
      </c>
      <c r="J219" s="13">
        <v>0</v>
      </c>
      <c r="K219" s="13">
        <v>0</v>
      </c>
      <c r="L219" s="13">
        <v>0</v>
      </c>
      <c r="M219" s="124">
        <v>0</v>
      </c>
    </row>
    <row r="220" spans="1:13" ht="24.75" customHeight="1" x14ac:dyDescent="0.2">
      <c r="A220" s="123" t="s">
        <v>404</v>
      </c>
      <c r="B220" s="11" t="s">
        <v>405</v>
      </c>
      <c r="C220" s="12" t="s">
        <v>28</v>
      </c>
      <c r="D220" s="13">
        <v>54</v>
      </c>
      <c r="E220" s="13">
        <f>[1]CPUs!I1929</f>
        <v>162.43</v>
      </c>
      <c r="F220" s="13">
        <v>200.81</v>
      </c>
      <c r="G220" s="13">
        <f t="shared" si="6"/>
        <v>10843.74</v>
      </c>
      <c r="H220" s="13">
        <v>54</v>
      </c>
      <c r="I220" s="13">
        <v>0</v>
      </c>
      <c r="J220" s="13">
        <v>54</v>
      </c>
      <c r="K220" s="13">
        <v>10843.74</v>
      </c>
      <c r="L220" s="13">
        <v>0</v>
      </c>
      <c r="M220" s="124">
        <v>10843.74</v>
      </c>
    </row>
    <row r="221" spans="1:13" ht="24.75" customHeight="1" x14ac:dyDescent="0.2">
      <c r="A221" s="123" t="s">
        <v>406</v>
      </c>
      <c r="B221" s="11" t="s">
        <v>407</v>
      </c>
      <c r="C221" s="12" t="s">
        <v>28</v>
      </c>
      <c r="D221" s="13">
        <v>2</v>
      </c>
      <c r="E221" s="13">
        <f>[1]CPUs!I1946</f>
        <v>449.43</v>
      </c>
      <c r="F221" s="13">
        <v>555.63</v>
      </c>
      <c r="G221" s="13">
        <f t="shared" si="6"/>
        <v>1111.26</v>
      </c>
      <c r="H221" s="13">
        <v>2</v>
      </c>
      <c r="I221" s="13">
        <v>0</v>
      </c>
      <c r="J221" s="13">
        <v>2</v>
      </c>
      <c r="K221" s="13">
        <v>1111.26</v>
      </c>
      <c r="L221" s="13">
        <v>0</v>
      </c>
      <c r="M221" s="124">
        <v>1111.26</v>
      </c>
    </row>
    <row r="222" spans="1:13" ht="24.75" customHeight="1" x14ac:dyDescent="0.2">
      <c r="A222" s="123" t="s">
        <v>408</v>
      </c>
      <c r="B222" s="11" t="s">
        <v>409</v>
      </c>
      <c r="C222" s="12" t="s">
        <v>28</v>
      </c>
      <c r="D222" s="13">
        <v>77</v>
      </c>
      <c r="E222" s="13">
        <f>[1]CPUs!I1965</f>
        <v>490.3</v>
      </c>
      <c r="F222" s="13">
        <v>606.15</v>
      </c>
      <c r="G222" s="13">
        <f t="shared" si="6"/>
        <v>46673.549999999996</v>
      </c>
      <c r="H222" s="13">
        <v>26</v>
      </c>
      <c r="I222" s="13">
        <v>0</v>
      </c>
      <c r="J222" s="13">
        <v>26</v>
      </c>
      <c r="K222" s="13">
        <v>15759.9</v>
      </c>
      <c r="L222" s="13">
        <v>0</v>
      </c>
      <c r="M222" s="124">
        <v>15759.9</v>
      </c>
    </row>
    <row r="223" spans="1:13" ht="24.75" hidden="1" customHeight="1" x14ac:dyDescent="0.2">
      <c r="A223" s="125" t="s">
        <v>410</v>
      </c>
      <c r="B223" s="16" t="s">
        <v>411</v>
      </c>
      <c r="C223" s="16"/>
      <c r="D223" s="20"/>
      <c r="E223" s="19"/>
      <c r="F223" s="19"/>
      <c r="G223" s="20">
        <f>SUM(G224:G228)</f>
        <v>8758.8118458799981</v>
      </c>
      <c r="H223" s="20"/>
      <c r="I223" s="19"/>
      <c r="J223" s="20"/>
      <c r="K223" s="20">
        <v>0</v>
      </c>
      <c r="L223" s="20">
        <v>0</v>
      </c>
      <c r="M223" s="126">
        <v>0</v>
      </c>
    </row>
    <row r="224" spans="1:13" ht="24.75" hidden="1" customHeight="1" x14ac:dyDescent="0.2">
      <c r="A224" s="123" t="s">
        <v>412</v>
      </c>
      <c r="B224" s="11" t="s">
        <v>413</v>
      </c>
      <c r="C224" s="12" t="s">
        <v>28</v>
      </c>
      <c r="D224" s="13">
        <v>2</v>
      </c>
      <c r="E224" s="13">
        <f>[1]CPUs!I1985</f>
        <v>1180.7537999999997</v>
      </c>
      <c r="F224" s="13">
        <v>1459.7659229399997</v>
      </c>
      <c r="G224" s="13">
        <f>D224*F224</f>
        <v>2919.5318458799993</v>
      </c>
      <c r="H224" s="13">
        <v>0</v>
      </c>
      <c r="I224" s="13">
        <v>0</v>
      </c>
      <c r="J224" s="13">
        <v>0</v>
      </c>
      <c r="K224" s="13">
        <v>0</v>
      </c>
      <c r="L224" s="13">
        <v>0</v>
      </c>
      <c r="M224" s="124">
        <v>0</v>
      </c>
    </row>
    <row r="225" spans="1:13" ht="24.75" hidden="1" customHeight="1" x14ac:dyDescent="0.2">
      <c r="A225" s="123" t="s">
        <v>414</v>
      </c>
      <c r="B225" s="11" t="s">
        <v>415</v>
      </c>
      <c r="C225" s="12" t="s">
        <v>28</v>
      </c>
      <c r="D225" s="13">
        <v>1</v>
      </c>
      <c r="E225" s="13">
        <f>[1]CPUs!I1998</f>
        <v>73.94</v>
      </c>
      <c r="F225" s="13">
        <v>91.41</v>
      </c>
      <c r="G225" s="13">
        <f>D225*F225</f>
        <v>91.41</v>
      </c>
      <c r="H225" s="13">
        <v>0</v>
      </c>
      <c r="I225" s="13">
        <v>0</v>
      </c>
      <c r="J225" s="13">
        <v>0</v>
      </c>
      <c r="K225" s="13">
        <v>0</v>
      </c>
      <c r="L225" s="13">
        <v>0</v>
      </c>
      <c r="M225" s="124">
        <v>0</v>
      </c>
    </row>
    <row r="226" spans="1:13" ht="24.75" hidden="1" customHeight="1" x14ac:dyDescent="0.2">
      <c r="A226" s="123" t="s">
        <v>416</v>
      </c>
      <c r="B226" s="11" t="s">
        <v>417</v>
      </c>
      <c r="C226" s="12" t="s">
        <v>28</v>
      </c>
      <c r="D226" s="13">
        <v>1</v>
      </c>
      <c r="E226" s="13">
        <f>[1]CPUs!I2009</f>
        <v>2668.084625</v>
      </c>
      <c r="F226" s="13">
        <v>3329.62</v>
      </c>
      <c r="G226" s="13">
        <f>D226*F226</f>
        <v>3329.62</v>
      </c>
      <c r="H226" s="13">
        <v>0</v>
      </c>
      <c r="I226" s="13">
        <v>0</v>
      </c>
      <c r="J226" s="13">
        <v>0</v>
      </c>
      <c r="K226" s="13">
        <v>0</v>
      </c>
      <c r="L226" s="13">
        <v>0</v>
      </c>
      <c r="M226" s="124">
        <v>0</v>
      </c>
    </row>
    <row r="227" spans="1:13" ht="24.75" hidden="1" customHeight="1" x14ac:dyDescent="0.2">
      <c r="A227" s="123" t="s">
        <v>418</v>
      </c>
      <c r="B227" s="11" t="s">
        <v>398</v>
      </c>
      <c r="C227" s="12" t="s">
        <v>28</v>
      </c>
      <c r="D227" s="13">
        <v>1</v>
      </c>
      <c r="E227" s="13">
        <f>[1]CPUs!I2035</f>
        <v>1871.68</v>
      </c>
      <c r="F227" s="13">
        <v>2313.9499999999998</v>
      </c>
      <c r="G227" s="13">
        <f>D227*F227</f>
        <v>2313.9499999999998</v>
      </c>
      <c r="H227" s="13">
        <v>0</v>
      </c>
      <c r="I227" s="13">
        <v>0</v>
      </c>
      <c r="J227" s="13">
        <v>0</v>
      </c>
      <c r="K227" s="13">
        <v>0</v>
      </c>
      <c r="L227" s="13">
        <v>0</v>
      </c>
      <c r="M227" s="124">
        <v>0</v>
      </c>
    </row>
    <row r="228" spans="1:13" ht="24.75" hidden="1" customHeight="1" x14ac:dyDescent="0.2">
      <c r="A228" s="123" t="s">
        <v>419</v>
      </c>
      <c r="B228" s="11" t="s">
        <v>420</v>
      </c>
      <c r="C228" s="12" t="s">
        <v>28</v>
      </c>
      <c r="D228" s="13">
        <v>1</v>
      </c>
      <c r="E228" s="13">
        <f>[1]CPUs!I2062</f>
        <v>84.37</v>
      </c>
      <c r="F228" s="13">
        <v>104.3</v>
      </c>
      <c r="G228" s="13">
        <f>D228*F228</f>
        <v>104.3</v>
      </c>
      <c r="H228" s="13">
        <v>0</v>
      </c>
      <c r="I228" s="13">
        <v>0</v>
      </c>
      <c r="J228" s="13">
        <v>0</v>
      </c>
      <c r="K228" s="13">
        <v>0</v>
      </c>
      <c r="L228" s="13">
        <v>0</v>
      </c>
      <c r="M228" s="124">
        <v>0</v>
      </c>
    </row>
    <row r="229" spans="1:13" ht="24.75" customHeight="1" x14ac:dyDescent="0.2">
      <c r="A229" s="125" t="s">
        <v>421</v>
      </c>
      <c r="B229" s="16" t="s">
        <v>422</v>
      </c>
      <c r="C229" s="16"/>
      <c r="D229" s="20"/>
      <c r="E229" s="19"/>
      <c r="F229" s="19"/>
      <c r="G229" s="20">
        <f>(G230+G236+G253+G283+G291+G303+G315+G325)-0.01</f>
        <v>1123079.6726381858</v>
      </c>
      <c r="H229" s="20"/>
      <c r="I229" s="19"/>
      <c r="J229" s="20"/>
      <c r="K229" s="20">
        <v>75777.440486339954</v>
      </c>
      <c r="L229" s="20">
        <v>0</v>
      </c>
      <c r="M229" s="126">
        <v>75777.440486339954</v>
      </c>
    </row>
    <row r="230" spans="1:13" ht="24.75" customHeight="1" x14ac:dyDescent="0.2">
      <c r="A230" s="125" t="s">
        <v>423</v>
      </c>
      <c r="B230" s="16" t="s">
        <v>424</v>
      </c>
      <c r="C230" s="16"/>
      <c r="D230" s="20"/>
      <c r="E230" s="19"/>
      <c r="F230" s="19"/>
      <c r="G230" s="20">
        <f>SUM(G231:G235)</f>
        <v>277382.35413757717</v>
      </c>
      <c r="H230" s="20"/>
      <c r="I230" s="19"/>
      <c r="J230" s="20"/>
      <c r="K230" s="20">
        <v>72173.813812739958</v>
      </c>
      <c r="L230" s="20">
        <v>0</v>
      </c>
      <c r="M230" s="126">
        <v>72173.813812739958</v>
      </c>
    </row>
    <row r="231" spans="1:13" ht="78" customHeight="1" x14ac:dyDescent="0.2">
      <c r="A231" s="123" t="s">
        <v>425</v>
      </c>
      <c r="B231" s="11" t="s">
        <v>426</v>
      </c>
      <c r="C231" s="12" t="s">
        <v>28</v>
      </c>
      <c r="D231" s="13">
        <v>889</v>
      </c>
      <c r="E231" s="13">
        <f>[1]CPUs!I2070</f>
        <v>127.45674232729601</v>
      </c>
      <c r="F231" s="13">
        <v>157.57477053923606</v>
      </c>
      <c r="G231" s="13">
        <f>D231*F231</f>
        <v>140083.97100938085</v>
      </c>
      <c r="H231" s="13">
        <v>289</v>
      </c>
      <c r="I231" s="13">
        <v>0</v>
      </c>
      <c r="J231" s="13">
        <v>289</v>
      </c>
      <c r="K231" s="13">
        <v>45539.108685839223</v>
      </c>
      <c r="L231" s="13">
        <v>0</v>
      </c>
      <c r="M231" s="124">
        <v>45539.108685839223</v>
      </c>
    </row>
    <row r="232" spans="1:13" ht="71.25" hidden="1" customHeight="1" x14ac:dyDescent="0.2">
      <c r="A232" s="123" t="s">
        <v>427</v>
      </c>
      <c r="B232" s="11" t="s">
        <v>428</v>
      </c>
      <c r="C232" s="12" t="s">
        <v>28</v>
      </c>
      <c r="D232" s="13">
        <v>134</v>
      </c>
      <c r="E232" s="13">
        <f>[1]CPUs!I2085</f>
        <v>141.61326981252799</v>
      </c>
      <c r="F232" s="13">
        <v>175.07648546922834</v>
      </c>
      <c r="G232" s="13">
        <f>(F232*D232)</f>
        <v>23460.249052876599</v>
      </c>
      <c r="H232" s="109">
        <v>0</v>
      </c>
      <c r="I232" s="13">
        <v>0</v>
      </c>
      <c r="J232" s="13">
        <v>0</v>
      </c>
      <c r="K232" s="13">
        <v>0</v>
      </c>
      <c r="L232" s="13">
        <v>0</v>
      </c>
      <c r="M232" s="124">
        <v>0</v>
      </c>
    </row>
    <row r="233" spans="1:13" ht="56.25" customHeight="1" x14ac:dyDescent="0.2">
      <c r="A233" s="123" t="s">
        <v>429</v>
      </c>
      <c r="B233" s="11" t="s">
        <v>430</v>
      </c>
      <c r="C233" s="12" t="s">
        <v>28</v>
      </c>
      <c r="D233" s="13">
        <v>773</v>
      </c>
      <c r="E233" s="13">
        <f>[1]CPUs!I2098</f>
        <v>108.80750041424001</v>
      </c>
      <c r="F233" s="13">
        <v>134.51871276212492</v>
      </c>
      <c r="G233" s="13">
        <f>D233*F233</f>
        <v>103982.96496512256</v>
      </c>
      <c r="H233" s="13">
        <v>198</v>
      </c>
      <c r="I233" s="13">
        <v>0</v>
      </c>
      <c r="J233" s="13">
        <v>198</v>
      </c>
      <c r="K233" s="13">
        <v>26634.705126900735</v>
      </c>
      <c r="L233" s="13">
        <v>0</v>
      </c>
      <c r="M233" s="124">
        <v>26634.705126900735</v>
      </c>
    </row>
    <row r="234" spans="1:13" ht="72" customHeight="1" x14ac:dyDescent="0.2">
      <c r="A234" s="123" t="s">
        <v>431</v>
      </c>
      <c r="B234" s="11" t="s">
        <v>432</v>
      </c>
      <c r="C234" s="12" t="s">
        <v>28</v>
      </c>
      <c r="D234" s="13">
        <v>25</v>
      </c>
      <c r="E234" s="13">
        <f>[1]CPUs!I2111</f>
        <v>277.88519616119999</v>
      </c>
      <c r="F234" s="13">
        <v>343.54946801409153</v>
      </c>
      <c r="G234" s="13">
        <f>(F234*D234)</f>
        <v>8588.7367003522886</v>
      </c>
      <c r="H234" s="13">
        <v>0</v>
      </c>
      <c r="I234" s="13">
        <v>0</v>
      </c>
      <c r="J234" s="13">
        <v>0</v>
      </c>
      <c r="K234" s="13">
        <v>0</v>
      </c>
      <c r="L234" s="13">
        <v>0</v>
      </c>
      <c r="M234" s="124">
        <v>0</v>
      </c>
    </row>
    <row r="235" spans="1:13" ht="60.75" customHeight="1" x14ac:dyDescent="0.2">
      <c r="A235" s="123" t="s">
        <v>433</v>
      </c>
      <c r="B235" s="11" t="s">
        <v>434</v>
      </c>
      <c r="C235" s="12" t="s">
        <v>28</v>
      </c>
      <c r="D235" s="13">
        <v>4</v>
      </c>
      <c r="E235" s="13">
        <f>[1]CPUs!I2126</f>
        <v>256.09326414399999</v>
      </c>
      <c r="F235" s="13">
        <v>316.60810246122719</v>
      </c>
      <c r="G235" s="13">
        <f>D235*F235</f>
        <v>1266.4324098449088</v>
      </c>
      <c r="H235" s="13">
        <v>0</v>
      </c>
      <c r="I235" s="13">
        <v>0</v>
      </c>
      <c r="J235" s="13">
        <v>0</v>
      </c>
      <c r="K235" s="13">
        <v>0</v>
      </c>
      <c r="L235" s="13">
        <v>0</v>
      </c>
      <c r="M235" s="124">
        <v>0</v>
      </c>
    </row>
    <row r="236" spans="1:13" ht="24.75" customHeight="1" x14ac:dyDescent="0.2">
      <c r="A236" s="125" t="s">
        <v>435</v>
      </c>
      <c r="B236" s="16" t="s">
        <v>436</v>
      </c>
      <c r="C236" s="16"/>
      <c r="D236" s="20"/>
      <c r="E236" s="19"/>
      <c r="F236" s="19"/>
      <c r="G236" s="20">
        <f>SUM(G237:G252)</f>
        <v>27622.953437600001</v>
      </c>
      <c r="H236" s="20"/>
      <c r="I236" s="19"/>
      <c r="J236" s="20"/>
      <c r="K236" s="20">
        <v>1431.9716736000003</v>
      </c>
      <c r="L236" s="20">
        <v>0</v>
      </c>
      <c r="M236" s="126">
        <v>1431.9716736000003</v>
      </c>
    </row>
    <row r="237" spans="1:13" ht="24.75" hidden="1" customHeight="1" x14ac:dyDescent="0.2">
      <c r="A237" s="123" t="s">
        <v>437</v>
      </c>
      <c r="B237" s="11" t="s">
        <v>438</v>
      </c>
      <c r="C237" s="12" t="s">
        <v>28</v>
      </c>
      <c r="D237" s="13">
        <v>1</v>
      </c>
      <c r="E237" s="13">
        <f>[1]CPUs!I2139</f>
        <v>125.08</v>
      </c>
      <c r="F237" s="13">
        <v>154.63</v>
      </c>
      <c r="G237" s="13">
        <f>D237*F237</f>
        <v>154.63</v>
      </c>
      <c r="H237" s="13">
        <v>0</v>
      </c>
      <c r="I237" s="13">
        <v>0</v>
      </c>
      <c r="J237" s="13">
        <v>0</v>
      </c>
      <c r="K237" s="13">
        <v>0</v>
      </c>
      <c r="L237" s="13">
        <v>0</v>
      </c>
      <c r="M237" s="124">
        <v>0</v>
      </c>
    </row>
    <row r="238" spans="1:13" ht="24.75" customHeight="1" x14ac:dyDescent="0.2">
      <c r="A238" s="123" t="s">
        <v>439</v>
      </c>
      <c r="B238" s="11" t="s">
        <v>440</v>
      </c>
      <c r="C238" s="12" t="s">
        <v>28</v>
      </c>
      <c r="D238" s="13">
        <v>21</v>
      </c>
      <c r="E238" s="13">
        <f>[1]CPUs!I2148</f>
        <v>289.56800000000004</v>
      </c>
      <c r="F238" s="13">
        <v>357.99291840000006</v>
      </c>
      <c r="G238" s="13">
        <f t="shared" ref="G238:G252" si="7">D238*F238</f>
        <v>7517.8512864000013</v>
      </c>
      <c r="H238" s="13">
        <v>4</v>
      </c>
      <c r="I238" s="13">
        <v>0</v>
      </c>
      <c r="J238" s="13">
        <v>4</v>
      </c>
      <c r="K238" s="13">
        <v>1431.9716736000003</v>
      </c>
      <c r="L238" s="13">
        <v>0</v>
      </c>
      <c r="M238" s="124">
        <v>1431.9716736000003</v>
      </c>
    </row>
    <row r="239" spans="1:13" ht="24.75" hidden="1" customHeight="1" x14ac:dyDescent="0.2">
      <c r="A239" s="123" t="s">
        <v>441</v>
      </c>
      <c r="B239" s="11" t="s">
        <v>442</v>
      </c>
      <c r="C239" s="12" t="s">
        <v>28</v>
      </c>
      <c r="D239" s="13">
        <v>3</v>
      </c>
      <c r="E239" s="13">
        <f>[1]CPUs!I2157</f>
        <v>490.65</v>
      </c>
      <c r="F239" s="13">
        <v>606.59</v>
      </c>
      <c r="G239" s="13">
        <f t="shared" si="7"/>
        <v>1819.77</v>
      </c>
      <c r="H239" s="13">
        <v>0</v>
      </c>
      <c r="I239" s="13">
        <v>0</v>
      </c>
      <c r="J239" s="13">
        <v>0</v>
      </c>
      <c r="K239" s="13">
        <v>0</v>
      </c>
      <c r="L239" s="13">
        <v>0</v>
      </c>
      <c r="M239" s="124">
        <v>0</v>
      </c>
    </row>
    <row r="240" spans="1:13" ht="24.75" hidden="1" customHeight="1" x14ac:dyDescent="0.2">
      <c r="A240" s="123" t="s">
        <v>443</v>
      </c>
      <c r="B240" s="11" t="s">
        <v>444</v>
      </c>
      <c r="C240" s="12" t="s">
        <v>28</v>
      </c>
      <c r="D240" s="13">
        <v>2</v>
      </c>
      <c r="E240" s="13">
        <f>[1]CPUs!I2166</f>
        <v>514.78</v>
      </c>
      <c r="F240" s="13">
        <v>636.41999999999996</v>
      </c>
      <c r="G240" s="13">
        <f t="shared" si="7"/>
        <v>1272.8399999999999</v>
      </c>
      <c r="H240" s="13">
        <v>0</v>
      </c>
      <c r="I240" s="13">
        <v>0</v>
      </c>
      <c r="J240" s="13">
        <v>0</v>
      </c>
      <c r="K240" s="13">
        <v>0</v>
      </c>
      <c r="L240" s="13">
        <v>0</v>
      </c>
      <c r="M240" s="124">
        <v>0</v>
      </c>
    </row>
    <row r="241" spans="1:13" ht="24.75" hidden="1" customHeight="1" x14ac:dyDescent="0.2">
      <c r="A241" s="123" t="s">
        <v>445</v>
      </c>
      <c r="B241" s="11" t="s">
        <v>446</v>
      </c>
      <c r="C241" s="12" t="s">
        <v>28</v>
      </c>
      <c r="D241" s="13">
        <v>6</v>
      </c>
      <c r="E241" s="13">
        <f>[1]CPUs!I2175</f>
        <v>481.60399999999998</v>
      </c>
      <c r="F241" s="13">
        <v>595.40702520000002</v>
      </c>
      <c r="G241" s="13">
        <f t="shared" si="7"/>
        <v>3572.4421511999999</v>
      </c>
      <c r="H241" s="13">
        <v>0</v>
      </c>
      <c r="I241" s="13">
        <v>0</v>
      </c>
      <c r="J241" s="13">
        <v>0</v>
      </c>
      <c r="K241" s="13">
        <v>0</v>
      </c>
      <c r="L241" s="13">
        <v>0</v>
      </c>
      <c r="M241" s="124">
        <v>0</v>
      </c>
    </row>
    <row r="242" spans="1:13" ht="24.75" hidden="1" customHeight="1" x14ac:dyDescent="0.2">
      <c r="A242" s="123" t="s">
        <v>447</v>
      </c>
      <c r="B242" s="11" t="s">
        <v>448</v>
      </c>
      <c r="C242" s="12" t="s">
        <v>28</v>
      </c>
      <c r="D242" s="13">
        <v>1</v>
      </c>
      <c r="E242" s="13">
        <f>[1]CPUs!I2184</f>
        <v>62.6</v>
      </c>
      <c r="F242" s="13">
        <v>77.39</v>
      </c>
      <c r="G242" s="13">
        <f t="shared" si="7"/>
        <v>77.39</v>
      </c>
      <c r="H242" s="13">
        <v>0</v>
      </c>
      <c r="I242" s="13">
        <v>0</v>
      </c>
      <c r="J242" s="13">
        <v>0</v>
      </c>
      <c r="K242" s="13">
        <v>0</v>
      </c>
      <c r="L242" s="13">
        <v>0</v>
      </c>
      <c r="M242" s="124">
        <v>0</v>
      </c>
    </row>
    <row r="243" spans="1:13" ht="24.75" hidden="1" customHeight="1" x14ac:dyDescent="0.2">
      <c r="A243" s="123" t="s">
        <v>449</v>
      </c>
      <c r="B243" s="11" t="s">
        <v>450</v>
      </c>
      <c r="C243" s="12" t="s">
        <v>28</v>
      </c>
      <c r="D243" s="13">
        <v>5</v>
      </c>
      <c r="E243" s="13">
        <f>[1]CPUs!I2193</f>
        <v>92.96</v>
      </c>
      <c r="F243" s="13">
        <v>114.92</v>
      </c>
      <c r="G243" s="13">
        <f t="shared" si="7"/>
        <v>574.6</v>
      </c>
      <c r="H243" s="13">
        <v>0</v>
      </c>
      <c r="I243" s="13">
        <v>0</v>
      </c>
      <c r="J243" s="13">
        <v>0</v>
      </c>
      <c r="K243" s="13">
        <v>0</v>
      </c>
      <c r="L243" s="13">
        <v>0</v>
      </c>
      <c r="M243" s="124">
        <v>0</v>
      </c>
    </row>
    <row r="244" spans="1:13" ht="24.75" hidden="1" customHeight="1" x14ac:dyDescent="0.2">
      <c r="A244" s="123" t="s">
        <v>451</v>
      </c>
      <c r="B244" s="11" t="s">
        <v>452</v>
      </c>
      <c r="C244" s="12" t="s">
        <v>28</v>
      </c>
      <c r="D244" s="13">
        <v>2</v>
      </c>
      <c r="E244" s="13">
        <f>[1]CPUs!I2202</f>
        <v>893.41</v>
      </c>
      <c r="F244" s="13">
        <v>1033.5899999999999</v>
      </c>
      <c r="G244" s="13">
        <f t="shared" si="7"/>
        <v>2067.1799999999998</v>
      </c>
      <c r="H244" s="13">
        <v>0</v>
      </c>
      <c r="I244" s="13">
        <v>0</v>
      </c>
      <c r="J244" s="13">
        <v>0</v>
      </c>
      <c r="K244" s="13">
        <v>0</v>
      </c>
      <c r="L244" s="13">
        <v>0</v>
      </c>
      <c r="M244" s="124">
        <v>0</v>
      </c>
    </row>
    <row r="245" spans="1:13" ht="24.75" hidden="1" customHeight="1" x14ac:dyDescent="0.2">
      <c r="A245" s="123" t="s">
        <v>453</v>
      </c>
      <c r="B245" s="11" t="s">
        <v>454</v>
      </c>
      <c r="C245" s="12" t="s">
        <v>28</v>
      </c>
      <c r="D245" s="13">
        <v>1</v>
      </c>
      <c r="E245" s="13">
        <f>[1]CPUs!I2208</f>
        <v>763.36</v>
      </c>
      <c r="F245" s="13">
        <v>883.13</v>
      </c>
      <c r="G245" s="13">
        <f t="shared" si="7"/>
        <v>883.13</v>
      </c>
      <c r="H245" s="13">
        <v>0</v>
      </c>
      <c r="I245" s="13">
        <v>0</v>
      </c>
      <c r="J245" s="13">
        <v>0</v>
      </c>
      <c r="K245" s="13">
        <v>0</v>
      </c>
      <c r="L245" s="13">
        <v>0</v>
      </c>
      <c r="M245" s="124">
        <v>0</v>
      </c>
    </row>
    <row r="246" spans="1:13" ht="24.75" hidden="1" customHeight="1" x14ac:dyDescent="0.2">
      <c r="A246" s="123" t="s">
        <v>455</v>
      </c>
      <c r="B246" s="11" t="s">
        <v>456</v>
      </c>
      <c r="C246" s="12" t="s">
        <v>28</v>
      </c>
      <c r="D246" s="13">
        <v>1</v>
      </c>
      <c r="E246" s="13">
        <f>[1]CPUs!I2214</f>
        <v>581.22</v>
      </c>
      <c r="F246" s="13">
        <v>672.41</v>
      </c>
      <c r="G246" s="13">
        <f t="shared" si="7"/>
        <v>672.41</v>
      </c>
      <c r="H246" s="13">
        <v>0</v>
      </c>
      <c r="I246" s="13">
        <v>0</v>
      </c>
      <c r="J246" s="13">
        <v>0</v>
      </c>
      <c r="K246" s="13">
        <v>0</v>
      </c>
      <c r="L246" s="13">
        <v>0</v>
      </c>
      <c r="M246" s="124">
        <v>0</v>
      </c>
    </row>
    <row r="247" spans="1:13" ht="24.75" hidden="1" customHeight="1" x14ac:dyDescent="0.2">
      <c r="A247" s="123" t="s">
        <v>457</v>
      </c>
      <c r="B247" s="11" t="s">
        <v>458</v>
      </c>
      <c r="C247" s="12" t="s">
        <v>28</v>
      </c>
      <c r="D247" s="13">
        <v>7</v>
      </c>
      <c r="E247" s="13">
        <f>[1]CPUs!I2220</f>
        <v>19.36</v>
      </c>
      <c r="F247" s="13">
        <v>22.4</v>
      </c>
      <c r="G247" s="13">
        <f t="shared" si="7"/>
        <v>156.79999999999998</v>
      </c>
      <c r="H247" s="13">
        <v>0</v>
      </c>
      <c r="I247" s="13">
        <v>0</v>
      </c>
      <c r="J247" s="13">
        <v>0</v>
      </c>
      <c r="K247" s="13">
        <v>0</v>
      </c>
      <c r="L247" s="13">
        <v>0</v>
      </c>
      <c r="M247" s="124">
        <v>0</v>
      </c>
    </row>
    <row r="248" spans="1:13" ht="24.75" hidden="1" customHeight="1" x14ac:dyDescent="0.2">
      <c r="A248" s="123" t="s">
        <v>459</v>
      </c>
      <c r="B248" s="11" t="s">
        <v>460</v>
      </c>
      <c r="C248" s="12" t="s">
        <v>28</v>
      </c>
      <c r="D248" s="13">
        <v>25</v>
      </c>
      <c r="E248" s="13">
        <f>[1]CPUs!I2226</f>
        <v>283.33</v>
      </c>
      <c r="F248" s="13">
        <v>327.78</v>
      </c>
      <c r="G248" s="13">
        <f t="shared" si="7"/>
        <v>8194.5</v>
      </c>
      <c r="H248" s="13">
        <v>0</v>
      </c>
      <c r="I248" s="13">
        <v>0</v>
      </c>
      <c r="J248" s="13">
        <v>0</v>
      </c>
      <c r="K248" s="13">
        <v>0</v>
      </c>
      <c r="L248" s="13">
        <v>0</v>
      </c>
      <c r="M248" s="124">
        <v>0</v>
      </c>
    </row>
    <row r="249" spans="1:13" ht="24.75" hidden="1" customHeight="1" x14ac:dyDescent="0.2">
      <c r="A249" s="123" t="s">
        <v>461</v>
      </c>
      <c r="B249" s="11" t="s">
        <v>462</v>
      </c>
      <c r="C249" s="12" t="s">
        <v>28</v>
      </c>
      <c r="D249" s="13">
        <v>3</v>
      </c>
      <c r="E249" s="13">
        <f>[1]CPUs!I2233</f>
        <v>29.39</v>
      </c>
      <c r="F249" s="13">
        <v>36.33</v>
      </c>
      <c r="G249" s="13">
        <f t="shared" si="7"/>
        <v>108.99</v>
      </c>
      <c r="H249" s="13">
        <v>0</v>
      </c>
      <c r="I249" s="13">
        <v>0</v>
      </c>
      <c r="J249" s="13">
        <v>0</v>
      </c>
      <c r="K249" s="13">
        <v>0</v>
      </c>
      <c r="L249" s="13">
        <v>0</v>
      </c>
      <c r="M249" s="124">
        <v>0</v>
      </c>
    </row>
    <row r="250" spans="1:13" ht="24.75" hidden="1" customHeight="1" x14ac:dyDescent="0.2">
      <c r="A250" s="123" t="s">
        <v>463</v>
      </c>
      <c r="B250" s="11" t="s">
        <v>464</v>
      </c>
      <c r="C250" s="12" t="s">
        <v>28</v>
      </c>
      <c r="D250" s="13">
        <v>7</v>
      </c>
      <c r="E250" s="13">
        <f>[1]CPUs!I2241</f>
        <v>5.27</v>
      </c>
      <c r="F250" s="13">
        <v>6.51</v>
      </c>
      <c r="G250" s="13">
        <f t="shared" si="7"/>
        <v>45.57</v>
      </c>
      <c r="H250" s="13">
        <v>0</v>
      </c>
      <c r="I250" s="13">
        <v>0</v>
      </c>
      <c r="J250" s="13">
        <v>0</v>
      </c>
      <c r="K250" s="13">
        <v>0</v>
      </c>
      <c r="L250" s="13">
        <v>0</v>
      </c>
      <c r="M250" s="124">
        <v>0</v>
      </c>
    </row>
    <row r="251" spans="1:13" ht="24.75" hidden="1" customHeight="1" x14ac:dyDescent="0.2">
      <c r="A251" s="123" t="s">
        <v>465</v>
      </c>
      <c r="B251" s="11" t="s">
        <v>466</v>
      </c>
      <c r="C251" s="12" t="s">
        <v>28</v>
      </c>
      <c r="D251" s="13">
        <v>1</v>
      </c>
      <c r="E251" s="13">
        <f>[1]CPUs!I2249</f>
        <v>12.22</v>
      </c>
      <c r="F251" s="13">
        <v>15.1</v>
      </c>
      <c r="G251" s="13">
        <f t="shared" si="7"/>
        <v>15.1</v>
      </c>
      <c r="H251" s="13">
        <v>0</v>
      </c>
      <c r="I251" s="13">
        <v>0</v>
      </c>
      <c r="J251" s="13">
        <v>0</v>
      </c>
      <c r="K251" s="13">
        <v>0</v>
      </c>
      <c r="L251" s="13">
        <v>0</v>
      </c>
      <c r="M251" s="124">
        <v>0</v>
      </c>
    </row>
    <row r="252" spans="1:13" ht="24.75" hidden="1" customHeight="1" x14ac:dyDescent="0.2">
      <c r="A252" s="123" t="s">
        <v>467</v>
      </c>
      <c r="B252" s="11" t="s">
        <v>468</v>
      </c>
      <c r="C252" s="12" t="s">
        <v>28</v>
      </c>
      <c r="D252" s="13">
        <v>25</v>
      </c>
      <c r="E252" s="13">
        <f>[1]CPUs!I2257</f>
        <v>15.85</v>
      </c>
      <c r="F252" s="13">
        <v>19.59</v>
      </c>
      <c r="G252" s="13">
        <f t="shared" si="7"/>
        <v>489.75</v>
      </c>
      <c r="H252" s="13">
        <v>0</v>
      </c>
      <c r="I252" s="13">
        <v>0</v>
      </c>
      <c r="J252" s="13">
        <v>0</v>
      </c>
      <c r="K252" s="13">
        <v>0</v>
      </c>
      <c r="L252" s="13">
        <v>0</v>
      </c>
      <c r="M252" s="124">
        <v>0</v>
      </c>
    </row>
    <row r="253" spans="1:13" ht="24.75" customHeight="1" x14ac:dyDescent="0.2">
      <c r="A253" s="125" t="s">
        <v>469</v>
      </c>
      <c r="B253" s="16" t="s">
        <v>470</v>
      </c>
      <c r="C253" s="16"/>
      <c r="D253" s="20"/>
      <c r="E253" s="19"/>
      <c r="F253" s="19"/>
      <c r="G253" s="20">
        <f>SUM(G254:G282)</f>
        <v>33394.58</v>
      </c>
      <c r="H253" s="20"/>
      <c r="I253" s="20"/>
      <c r="J253" s="20"/>
      <c r="K253" s="20">
        <v>772.14</v>
      </c>
      <c r="L253" s="20">
        <v>0</v>
      </c>
      <c r="M253" s="126">
        <v>772.14</v>
      </c>
    </row>
    <row r="254" spans="1:13" ht="24.75" hidden="1" customHeight="1" x14ac:dyDescent="0.2">
      <c r="A254" s="123" t="s">
        <v>471</v>
      </c>
      <c r="B254" s="11" t="s">
        <v>472</v>
      </c>
      <c r="C254" s="12" t="s">
        <v>28</v>
      </c>
      <c r="D254" s="13">
        <v>1</v>
      </c>
      <c r="E254" s="13">
        <f>[1]CPUs!I2265</f>
        <v>394.86</v>
      </c>
      <c r="F254" s="13">
        <v>488.16</v>
      </c>
      <c r="G254" s="13">
        <f>D254*F254</f>
        <v>488.16</v>
      </c>
      <c r="H254" s="13">
        <v>0</v>
      </c>
      <c r="I254" s="13">
        <v>0</v>
      </c>
      <c r="J254" s="13">
        <v>0</v>
      </c>
      <c r="K254" s="13">
        <v>0</v>
      </c>
      <c r="L254" s="13">
        <v>0</v>
      </c>
      <c r="M254" s="124">
        <v>0</v>
      </c>
    </row>
    <row r="255" spans="1:13" ht="24.75" hidden="1" customHeight="1" x14ac:dyDescent="0.2">
      <c r="A255" s="123" t="s">
        <v>473</v>
      </c>
      <c r="B255" s="11" t="s">
        <v>474</v>
      </c>
      <c r="C255" s="12" t="s">
        <v>28</v>
      </c>
      <c r="D255" s="13">
        <v>1</v>
      </c>
      <c r="E255" s="13">
        <f>[1]CPUs!I2275</f>
        <v>345.39</v>
      </c>
      <c r="F255" s="13">
        <v>399.58</v>
      </c>
      <c r="G255" s="13">
        <f t="shared" ref="G255:G282" si="8">D255*F255</f>
        <v>399.58</v>
      </c>
      <c r="H255" s="13">
        <v>0</v>
      </c>
      <c r="I255" s="13">
        <v>0</v>
      </c>
      <c r="J255" s="13">
        <v>0</v>
      </c>
      <c r="K255" s="13">
        <v>0</v>
      </c>
      <c r="L255" s="13">
        <v>0</v>
      </c>
      <c r="M255" s="124">
        <v>0</v>
      </c>
    </row>
    <row r="256" spans="1:13" ht="24.75" customHeight="1" x14ac:dyDescent="0.2">
      <c r="A256" s="123" t="s">
        <v>475</v>
      </c>
      <c r="B256" s="11" t="s">
        <v>476</v>
      </c>
      <c r="C256" s="12" t="s">
        <v>28</v>
      </c>
      <c r="D256" s="13">
        <v>9</v>
      </c>
      <c r="E256" s="13">
        <f>[1]CPUs!I2282</f>
        <v>71.59</v>
      </c>
      <c r="F256" s="13">
        <v>88.5</v>
      </c>
      <c r="G256" s="13">
        <f t="shared" si="8"/>
        <v>796.5</v>
      </c>
      <c r="H256" s="13">
        <v>4</v>
      </c>
      <c r="I256" s="13">
        <v>0</v>
      </c>
      <c r="J256" s="13">
        <v>4</v>
      </c>
      <c r="K256" s="13">
        <v>354</v>
      </c>
      <c r="L256" s="13">
        <v>0</v>
      </c>
      <c r="M256" s="124">
        <v>354</v>
      </c>
    </row>
    <row r="257" spans="1:13" ht="24.75" hidden="1" customHeight="1" x14ac:dyDescent="0.2">
      <c r="A257" s="123" t="s">
        <v>477</v>
      </c>
      <c r="B257" s="11" t="s">
        <v>478</v>
      </c>
      <c r="C257" s="12" t="s">
        <v>28</v>
      </c>
      <c r="D257" s="13">
        <v>12</v>
      </c>
      <c r="E257" s="13">
        <f>[1]CPUs!I2291</f>
        <v>71.59</v>
      </c>
      <c r="F257" s="13">
        <v>88.5</v>
      </c>
      <c r="G257" s="13">
        <f t="shared" si="8"/>
        <v>1062</v>
      </c>
      <c r="H257" s="13">
        <v>0</v>
      </c>
      <c r="I257" s="13">
        <v>0</v>
      </c>
      <c r="J257" s="13">
        <v>0</v>
      </c>
      <c r="K257" s="13">
        <v>0</v>
      </c>
      <c r="L257" s="13">
        <v>0</v>
      </c>
      <c r="M257" s="124">
        <v>0</v>
      </c>
    </row>
    <row r="258" spans="1:13" ht="24.75" hidden="1" customHeight="1" x14ac:dyDescent="0.2">
      <c r="A258" s="123" t="s">
        <v>479</v>
      </c>
      <c r="B258" s="11" t="s">
        <v>480</v>
      </c>
      <c r="C258" s="12" t="s">
        <v>28</v>
      </c>
      <c r="D258" s="13">
        <v>2</v>
      </c>
      <c r="E258" s="13">
        <f>[1]CPUs!I2300</f>
        <v>1115.04</v>
      </c>
      <c r="F258" s="13">
        <v>1289.99</v>
      </c>
      <c r="G258" s="13">
        <f t="shared" si="8"/>
        <v>2579.98</v>
      </c>
      <c r="H258" s="13">
        <v>0</v>
      </c>
      <c r="I258" s="13">
        <v>0</v>
      </c>
      <c r="J258" s="13">
        <v>0</v>
      </c>
      <c r="K258" s="13">
        <v>0</v>
      </c>
      <c r="L258" s="13">
        <v>0</v>
      </c>
      <c r="M258" s="124">
        <v>0</v>
      </c>
    </row>
    <row r="259" spans="1:13" ht="24.75" hidden="1" customHeight="1" x14ac:dyDescent="0.2">
      <c r="A259" s="123" t="s">
        <v>481</v>
      </c>
      <c r="B259" s="11" t="s">
        <v>482</v>
      </c>
      <c r="C259" s="12" t="s">
        <v>28</v>
      </c>
      <c r="D259" s="13">
        <v>7</v>
      </c>
      <c r="E259" s="13">
        <f>[1]CPUs!I2307</f>
        <v>75.349999999999994</v>
      </c>
      <c r="F259" s="13">
        <v>93.15</v>
      </c>
      <c r="G259" s="13">
        <f t="shared" si="8"/>
        <v>652.05000000000007</v>
      </c>
      <c r="H259" s="13">
        <v>0</v>
      </c>
      <c r="I259" s="13">
        <v>0</v>
      </c>
      <c r="J259" s="13">
        <v>0</v>
      </c>
      <c r="K259" s="13">
        <v>0</v>
      </c>
      <c r="L259" s="13">
        <v>0</v>
      </c>
      <c r="M259" s="124">
        <v>0</v>
      </c>
    </row>
    <row r="260" spans="1:13" ht="24.75" hidden="1" customHeight="1" x14ac:dyDescent="0.2">
      <c r="A260" s="123" t="s">
        <v>483</v>
      </c>
      <c r="B260" s="11" t="s">
        <v>484</v>
      </c>
      <c r="C260" s="12" t="s">
        <v>28</v>
      </c>
      <c r="D260" s="13">
        <v>3</v>
      </c>
      <c r="E260" s="13">
        <f>[1]CPUs!I2316</f>
        <v>81.02</v>
      </c>
      <c r="F260" s="13">
        <v>100.16</v>
      </c>
      <c r="G260" s="13">
        <f t="shared" si="8"/>
        <v>300.48</v>
      </c>
      <c r="H260" s="13">
        <v>0</v>
      </c>
      <c r="I260" s="13">
        <v>0</v>
      </c>
      <c r="J260" s="13">
        <v>0</v>
      </c>
      <c r="K260" s="13">
        <v>0</v>
      </c>
      <c r="L260" s="13">
        <v>0</v>
      </c>
      <c r="M260" s="124">
        <v>0</v>
      </c>
    </row>
    <row r="261" spans="1:13" ht="24.75" hidden="1" customHeight="1" x14ac:dyDescent="0.2">
      <c r="A261" s="123" t="s">
        <v>485</v>
      </c>
      <c r="B261" s="11" t="s">
        <v>486</v>
      </c>
      <c r="C261" s="12" t="s">
        <v>28</v>
      </c>
      <c r="D261" s="13">
        <v>10</v>
      </c>
      <c r="E261" s="13">
        <f>[1]CPUs!I2325</f>
        <v>88.46</v>
      </c>
      <c r="F261" s="13">
        <v>109.36</v>
      </c>
      <c r="G261" s="13">
        <f t="shared" si="8"/>
        <v>1093.5999999999999</v>
      </c>
      <c r="H261" s="13">
        <v>0</v>
      </c>
      <c r="I261" s="13">
        <v>0</v>
      </c>
      <c r="J261" s="13">
        <v>0</v>
      </c>
      <c r="K261" s="13">
        <v>0</v>
      </c>
      <c r="L261" s="13">
        <v>0</v>
      </c>
      <c r="M261" s="124">
        <v>0</v>
      </c>
    </row>
    <row r="262" spans="1:13" ht="24.75" hidden="1" customHeight="1" x14ac:dyDescent="0.2">
      <c r="A262" s="123" t="s">
        <v>487</v>
      </c>
      <c r="B262" s="11" t="s">
        <v>488</v>
      </c>
      <c r="C262" s="12" t="s">
        <v>28</v>
      </c>
      <c r="D262" s="13">
        <v>1</v>
      </c>
      <c r="E262" s="13">
        <f>[1]CPUs!I2334</f>
        <v>66.66</v>
      </c>
      <c r="F262" s="13">
        <v>77.12</v>
      </c>
      <c r="G262" s="13">
        <f t="shared" si="8"/>
        <v>77.12</v>
      </c>
      <c r="H262" s="13">
        <v>0</v>
      </c>
      <c r="I262" s="13">
        <v>0</v>
      </c>
      <c r="J262" s="13">
        <v>0</v>
      </c>
      <c r="K262" s="13">
        <v>0</v>
      </c>
      <c r="L262" s="13">
        <v>0</v>
      </c>
      <c r="M262" s="124">
        <v>0</v>
      </c>
    </row>
    <row r="263" spans="1:13" ht="24.75" hidden="1" customHeight="1" x14ac:dyDescent="0.2">
      <c r="A263" s="123" t="s">
        <v>489</v>
      </c>
      <c r="B263" s="11" t="s">
        <v>490</v>
      </c>
      <c r="C263" s="12" t="s">
        <v>28</v>
      </c>
      <c r="D263" s="13">
        <v>3</v>
      </c>
      <c r="E263" s="13">
        <f>[1]CPUs!I2340</f>
        <v>97.34</v>
      </c>
      <c r="F263" s="13">
        <v>112.61</v>
      </c>
      <c r="G263" s="13">
        <f t="shared" si="8"/>
        <v>337.83</v>
      </c>
      <c r="H263" s="13">
        <v>0</v>
      </c>
      <c r="I263" s="13">
        <v>0</v>
      </c>
      <c r="J263" s="13">
        <v>0</v>
      </c>
      <c r="K263" s="13">
        <v>0</v>
      </c>
      <c r="L263" s="13">
        <v>0</v>
      </c>
      <c r="M263" s="124">
        <v>0</v>
      </c>
    </row>
    <row r="264" spans="1:13" ht="24.75" hidden="1" customHeight="1" x14ac:dyDescent="0.2">
      <c r="A264" s="123" t="s">
        <v>491</v>
      </c>
      <c r="B264" s="11" t="s">
        <v>492</v>
      </c>
      <c r="C264" s="12" t="s">
        <v>28</v>
      </c>
      <c r="D264" s="13">
        <v>4</v>
      </c>
      <c r="E264" s="13">
        <f>[1]CPUs!I2346</f>
        <v>3140.8240000000005</v>
      </c>
      <c r="F264" s="13">
        <v>3633.62</v>
      </c>
      <c r="G264" s="13">
        <f t="shared" si="8"/>
        <v>14534.48</v>
      </c>
      <c r="H264" s="13">
        <v>0</v>
      </c>
      <c r="I264" s="13">
        <v>0</v>
      </c>
      <c r="J264" s="13">
        <v>0</v>
      </c>
      <c r="K264" s="13">
        <v>0</v>
      </c>
      <c r="L264" s="13">
        <v>0</v>
      </c>
      <c r="M264" s="124">
        <v>0</v>
      </c>
    </row>
    <row r="265" spans="1:13" ht="24.75" hidden="1" customHeight="1" x14ac:dyDescent="0.2">
      <c r="A265" s="123" t="s">
        <v>493</v>
      </c>
      <c r="B265" s="11" t="s">
        <v>494</v>
      </c>
      <c r="C265" s="12" t="s">
        <v>28</v>
      </c>
      <c r="D265" s="13">
        <v>13</v>
      </c>
      <c r="E265" s="13">
        <f>[1]CPUs!I2353</f>
        <v>53.53</v>
      </c>
      <c r="F265" s="13">
        <v>66.17</v>
      </c>
      <c r="G265" s="13">
        <f t="shared" si="8"/>
        <v>860.21</v>
      </c>
      <c r="H265" s="13">
        <v>0</v>
      </c>
      <c r="I265" s="13">
        <v>0</v>
      </c>
      <c r="J265" s="13">
        <v>0</v>
      </c>
      <c r="K265" s="13">
        <v>0</v>
      </c>
      <c r="L265" s="13">
        <v>0</v>
      </c>
      <c r="M265" s="124">
        <v>0</v>
      </c>
    </row>
    <row r="266" spans="1:13" ht="24.75" hidden="1" customHeight="1" x14ac:dyDescent="0.2">
      <c r="A266" s="123" t="s">
        <v>495</v>
      </c>
      <c r="B266" s="11" t="s">
        <v>496</v>
      </c>
      <c r="C266" s="12" t="s">
        <v>28</v>
      </c>
      <c r="D266" s="13">
        <v>2</v>
      </c>
      <c r="E266" s="13">
        <f>[1]CPUs!I2362</f>
        <v>54.52</v>
      </c>
      <c r="F266" s="13">
        <v>67.400000000000006</v>
      </c>
      <c r="G266" s="13">
        <f t="shared" si="8"/>
        <v>134.80000000000001</v>
      </c>
      <c r="H266" s="13">
        <v>0</v>
      </c>
      <c r="I266" s="13">
        <v>0</v>
      </c>
      <c r="J266" s="13">
        <v>0</v>
      </c>
      <c r="K266" s="13">
        <v>0</v>
      </c>
      <c r="L266" s="13">
        <v>0</v>
      </c>
      <c r="M266" s="124">
        <v>0</v>
      </c>
    </row>
    <row r="267" spans="1:13" ht="24.75" hidden="1" customHeight="1" x14ac:dyDescent="0.2">
      <c r="A267" s="123" t="s">
        <v>497</v>
      </c>
      <c r="B267" s="11" t="s">
        <v>498</v>
      </c>
      <c r="C267" s="12" t="s">
        <v>28</v>
      </c>
      <c r="D267" s="13">
        <v>1</v>
      </c>
      <c r="E267" s="13">
        <f>[1]CPUs!I2371</f>
        <v>56.63</v>
      </c>
      <c r="F267" s="13">
        <v>70.010000000000005</v>
      </c>
      <c r="G267" s="13">
        <f t="shared" si="8"/>
        <v>70.010000000000005</v>
      </c>
      <c r="H267" s="13">
        <v>0</v>
      </c>
      <c r="I267" s="13">
        <v>0</v>
      </c>
      <c r="J267" s="13">
        <v>0</v>
      </c>
      <c r="K267" s="13">
        <v>0</v>
      </c>
      <c r="L267" s="13">
        <v>0</v>
      </c>
      <c r="M267" s="124">
        <v>0</v>
      </c>
    </row>
    <row r="268" spans="1:13" ht="24.75" customHeight="1" x14ac:dyDescent="0.2">
      <c r="A268" s="123" t="s">
        <v>499</v>
      </c>
      <c r="B268" s="11" t="s">
        <v>500</v>
      </c>
      <c r="C268" s="12" t="s">
        <v>28</v>
      </c>
      <c r="D268" s="13">
        <v>5</v>
      </c>
      <c r="E268" s="13">
        <f>[1]CPUs!I2380</f>
        <v>56.63</v>
      </c>
      <c r="F268" s="13">
        <v>70.010000000000005</v>
      </c>
      <c r="G268" s="13">
        <f t="shared" si="8"/>
        <v>350.05</v>
      </c>
      <c r="H268" s="13">
        <v>5</v>
      </c>
      <c r="I268" s="13">
        <v>0</v>
      </c>
      <c r="J268" s="13">
        <v>5</v>
      </c>
      <c r="K268" s="13">
        <v>350.05</v>
      </c>
      <c r="L268" s="13">
        <v>0</v>
      </c>
      <c r="M268" s="124">
        <v>350.05</v>
      </c>
    </row>
    <row r="269" spans="1:13" ht="24.75" hidden="1" customHeight="1" x14ac:dyDescent="0.2">
      <c r="A269" s="123" t="s">
        <v>501</v>
      </c>
      <c r="B269" s="11" t="s">
        <v>502</v>
      </c>
      <c r="C269" s="12" t="s">
        <v>28</v>
      </c>
      <c r="D269" s="13">
        <v>1</v>
      </c>
      <c r="E269" s="13">
        <f>[1]CPUs!I2389</f>
        <v>59.14</v>
      </c>
      <c r="F269" s="13">
        <v>73.11</v>
      </c>
      <c r="G269" s="13">
        <f t="shared" si="8"/>
        <v>73.11</v>
      </c>
      <c r="H269" s="13">
        <v>0</v>
      </c>
      <c r="I269" s="13">
        <v>0</v>
      </c>
      <c r="J269" s="13">
        <v>0</v>
      </c>
      <c r="K269" s="13">
        <v>0</v>
      </c>
      <c r="L269" s="13">
        <v>0</v>
      </c>
      <c r="M269" s="124">
        <v>0</v>
      </c>
    </row>
    <row r="270" spans="1:13" ht="24.75" hidden="1" customHeight="1" x14ac:dyDescent="0.2">
      <c r="A270" s="123" t="s">
        <v>503</v>
      </c>
      <c r="B270" s="11" t="s">
        <v>504</v>
      </c>
      <c r="C270" s="12" t="s">
        <v>28</v>
      </c>
      <c r="D270" s="13">
        <v>2</v>
      </c>
      <c r="E270" s="13">
        <f>[1]CPUs!I2398</f>
        <v>62.18</v>
      </c>
      <c r="F270" s="13">
        <v>76.87</v>
      </c>
      <c r="G270" s="13">
        <f t="shared" si="8"/>
        <v>153.74</v>
      </c>
      <c r="H270" s="13">
        <v>0</v>
      </c>
      <c r="I270" s="13">
        <v>0</v>
      </c>
      <c r="J270" s="13">
        <v>0</v>
      </c>
      <c r="K270" s="13">
        <v>0</v>
      </c>
      <c r="L270" s="13">
        <v>0</v>
      </c>
      <c r="M270" s="124">
        <v>0</v>
      </c>
    </row>
    <row r="271" spans="1:13" ht="24.75" hidden="1" customHeight="1" x14ac:dyDescent="0.2">
      <c r="A271" s="123" t="s">
        <v>505</v>
      </c>
      <c r="B271" s="11" t="s">
        <v>506</v>
      </c>
      <c r="C271" s="12" t="s">
        <v>28</v>
      </c>
      <c r="D271" s="13">
        <v>62</v>
      </c>
      <c r="E271" s="13">
        <f>[1]CPUs!I2407</f>
        <v>67.150000000000006</v>
      </c>
      <c r="F271" s="13">
        <v>83.01</v>
      </c>
      <c r="G271" s="13">
        <f t="shared" si="8"/>
        <v>5146.62</v>
      </c>
      <c r="H271" s="13">
        <v>0</v>
      </c>
      <c r="I271" s="13">
        <v>0</v>
      </c>
      <c r="J271" s="13">
        <v>0</v>
      </c>
      <c r="K271" s="13">
        <v>0</v>
      </c>
      <c r="L271" s="13">
        <v>0</v>
      </c>
      <c r="M271" s="124">
        <v>0</v>
      </c>
    </row>
    <row r="272" spans="1:13" ht="24.75" customHeight="1" x14ac:dyDescent="0.2">
      <c r="A272" s="123" t="s">
        <v>507</v>
      </c>
      <c r="B272" s="11" t="s">
        <v>508</v>
      </c>
      <c r="C272" s="12" t="s">
        <v>28</v>
      </c>
      <c r="D272" s="13">
        <v>12</v>
      </c>
      <c r="E272" s="13">
        <f>[1]CPUs!I2416</f>
        <v>10.92</v>
      </c>
      <c r="F272" s="13">
        <v>13.5</v>
      </c>
      <c r="G272" s="13">
        <f t="shared" si="8"/>
        <v>162</v>
      </c>
      <c r="H272" s="13">
        <v>4</v>
      </c>
      <c r="I272" s="13">
        <v>0</v>
      </c>
      <c r="J272" s="13">
        <v>4</v>
      </c>
      <c r="K272" s="13">
        <v>54</v>
      </c>
      <c r="L272" s="13">
        <v>0</v>
      </c>
      <c r="M272" s="124">
        <v>54</v>
      </c>
    </row>
    <row r="273" spans="1:13" ht="24.75" customHeight="1" x14ac:dyDescent="0.2">
      <c r="A273" s="123" t="s">
        <v>509</v>
      </c>
      <c r="B273" s="11" t="s">
        <v>510</v>
      </c>
      <c r="C273" s="12" t="s">
        <v>28</v>
      </c>
      <c r="D273" s="13">
        <v>1</v>
      </c>
      <c r="E273" s="13">
        <f>[1]CPUs!I2425</f>
        <v>11.4</v>
      </c>
      <c r="F273" s="13">
        <v>14.09</v>
      </c>
      <c r="G273" s="13">
        <f t="shared" si="8"/>
        <v>14.09</v>
      </c>
      <c r="H273" s="13">
        <v>1</v>
      </c>
      <c r="I273" s="13">
        <v>0</v>
      </c>
      <c r="J273" s="13">
        <v>1</v>
      </c>
      <c r="K273" s="13">
        <v>14.09</v>
      </c>
      <c r="L273" s="13">
        <v>0</v>
      </c>
      <c r="M273" s="124">
        <v>14.09</v>
      </c>
    </row>
    <row r="274" spans="1:13" ht="24.75" hidden="1" customHeight="1" x14ac:dyDescent="0.2">
      <c r="A274" s="123" t="s">
        <v>511</v>
      </c>
      <c r="B274" s="11" t="s">
        <v>512</v>
      </c>
      <c r="C274" s="12" t="s">
        <v>28</v>
      </c>
      <c r="D274" s="13">
        <v>6</v>
      </c>
      <c r="E274" s="13">
        <f>[1]CPUs!I2434</f>
        <v>12.46</v>
      </c>
      <c r="F274" s="13">
        <v>15.4</v>
      </c>
      <c r="G274" s="13">
        <f t="shared" si="8"/>
        <v>92.4</v>
      </c>
      <c r="H274" s="13">
        <v>0</v>
      </c>
      <c r="I274" s="13">
        <v>0</v>
      </c>
      <c r="J274" s="13">
        <v>0</v>
      </c>
      <c r="K274" s="13">
        <v>0</v>
      </c>
      <c r="L274" s="13">
        <v>0</v>
      </c>
      <c r="M274" s="124">
        <v>0</v>
      </c>
    </row>
    <row r="275" spans="1:13" ht="24.75" hidden="1" customHeight="1" x14ac:dyDescent="0.2">
      <c r="A275" s="123" t="s">
        <v>513</v>
      </c>
      <c r="B275" s="11" t="s">
        <v>514</v>
      </c>
      <c r="C275" s="12" t="s">
        <v>28</v>
      </c>
      <c r="D275" s="13">
        <v>1</v>
      </c>
      <c r="E275" s="13">
        <f>[1]CPUs!I2443</f>
        <v>12.46</v>
      </c>
      <c r="F275" s="13">
        <v>15.4</v>
      </c>
      <c r="G275" s="13">
        <f t="shared" si="8"/>
        <v>15.4</v>
      </c>
      <c r="H275" s="13">
        <v>0</v>
      </c>
      <c r="I275" s="13">
        <v>0</v>
      </c>
      <c r="J275" s="13">
        <v>0</v>
      </c>
      <c r="K275" s="13">
        <v>0</v>
      </c>
      <c r="L275" s="13">
        <v>0</v>
      </c>
      <c r="M275" s="124">
        <v>0</v>
      </c>
    </row>
    <row r="276" spans="1:13" ht="24.75" hidden="1" customHeight="1" x14ac:dyDescent="0.2">
      <c r="A276" s="123" t="s">
        <v>515</v>
      </c>
      <c r="B276" s="11" t="s">
        <v>516</v>
      </c>
      <c r="C276" s="12" t="s">
        <v>28</v>
      </c>
      <c r="D276" s="13">
        <v>2</v>
      </c>
      <c r="E276" s="13">
        <f>[1]CPUs!I2452</f>
        <v>13.71</v>
      </c>
      <c r="F276" s="13">
        <v>16.940000000000001</v>
      </c>
      <c r="G276" s="13">
        <f t="shared" si="8"/>
        <v>33.880000000000003</v>
      </c>
      <c r="H276" s="13">
        <v>0</v>
      </c>
      <c r="I276" s="13">
        <v>0</v>
      </c>
      <c r="J276" s="13">
        <v>0</v>
      </c>
      <c r="K276" s="13">
        <v>0</v>
      </c>
      <c r="L276" s="13">
        <v>0</v>
      </c>
      <c r="M276" s="124">
        <v>0</v>
      </c>
    </row>
    <row r="277" spans="1:13" ht="24.75" hidden="1" customHeight="1" x14ac:dyDescent="0.2">
      <c r="A277" s="123" t="s">
        <v>517</v>
      </c>
      <c r="B277" s="11" t="s">
        <v>518</v>
      </c>
      <c r="C277" s="12" t="s">
        <v>28</v>
      </c>
      <c r="D277" s="13">
        <v>79</v>
      </c>
      <c r="E277" s="13">
        <f>[1]CPUs!I2461</f>
        <v>19.7</v>
      </c>
      <c r="F277" s="13">
        <v>24.35</v>
      </c>
      <c r="G277" s="13">
        <f t="shared" si="8"/>
        <v>1923.65</v>
      </c>
      <c r="H277" s="13">
        <v>0</v>
      </c>
      <c r="I277" s="13">
        <v>0</v>
      </c>
      <c r="J277" s="13">
        <v>0</v>
      </c>
      <c r="K277" s="13">
        <v>0</v>
      </c>
      <c r="L277" s="13">
        <v>0</v>
      </c>
      <c r="M277" s="124">
        <v>0</v>
      </c>
    </row>
    <row r="278" spans="1:13" ht="24.75" hidden="1" customHeight="1" x14ac:dyDescent="0.2">
      <c r="A278" s="123" t="s">
        <v>519</v>
      </c>
      <c r="B278" s="11" t="s">
        <v>520</v>
      </c>
      <c r="C278" s="12" t="s">
        <v>28</v>
      </c>
      <c r="D278" s="13">
        <v>1</v>
      </c>
      <c r="E278" s="13">
        <f>[1]CPUs!I2470</f>
        <v>143.80000000000001</v>
      </c>
      <c r="F278" s="13">
        <v>177.77</v>
      </c>
      <c r="G278" s="13">
        <f t="shared" si="8"/>
        <v>177.77</v>
      </c>
      <c r="H278" s="13">
        <v>0</v>
      </c>
      <c r="I278" s="13">
        <v>0</v>
      </c>
      <c r="J278" s="13">
        <v>0</v>
      </c>
      <c r="K278" s="13">
        <v>0</v>
      </c>
      <c r="L278" s="13">
        <v>0</v>
      </c>
      <c r="M278" s="124">
        <v>0</v>
      </c>
    </row>
    <row r="279" spans="1:13" ht="24.75" hidden="1" customHeight="1" x14ac:dyDescent="0.2">
      <c r="A279" s="123" t="s">
        <v>521</v>
      </c>
      <c r="B279" s="11" t="s">
        <v>522</v>
      </c>
      <c r="C279" s="12" t="s">
        <v>28</v>
      </c>
      <c r="D279" s="13">
        <v>2</v>
      </c>
      <c r="E279" s="13">
        <f>[1]CPUs!I2480</f>
        <v>139.41999999999999</v>
      </c>
      <c r="F279" s="13">
        <v>161.29</v>
      </c>
      <c r="G279" s="13">
        <f t="shared" si="8"/>
        <v>322.58</v>
      </c>
      <c r="H279" s="13">
        <v>0</v>
      </c>
      <c r="I279" s="13">
        <v>0</v>
      </c>
      <c r="J279" s="13">
        <v>0</v>
      </c>
      <c r="K279" s="13">
        <v>0</v>
      </c>
      <c r="L279" s="13">
        <v>0</v>
      </c>
      <c r="M279" s="124">
        <v>0</v>
      </c>
    </row>
    <row r="280" spans="1:13" ht="24.75" hidden="1" customHeight="1" x14ac:dyDescent="0.2">
      <c r="A280" s="123" t="s">
        <v>523</v>
      </c>
      <c r="B280" s="11" t="s">
        <v>524</v>
      </c>
      <c r="C280" s="12" t="s">
        <v>28</v>
      </c>
      <c r="D280" s="13">
        <v>7</v>
      </c>
      <c r="E280" s="13">
        <f>[1]CPUs!I2486</f>
        <v>122.36</v>
      </c>
      <c r="F280" s="13">
        <v>141.56</v>
      </c>
      <c r="G280" s="13">
        <f t="shared" si="8"/>
        <v>990.92000000000007</v>
      </c>
      <c r="H280" s="13">
        <v>0</v>
      </c>
      <c r="I280" s="13">
        <v>0</v>
      </c>
      <c r="J280" s="13">
        <v>0</v>
      </c>
      <c r="K280" s="13">
        <v>0</v>
      </c>
      <c r="L280" s="13">
        <v>0</v>
      </c>
      <c r="M280" s="124">
        <v>0</v>
      </c>
    </row>
    <row r="281" spans="1:13" ht="24.75" hidden="1" customHeight="1" x14ac:dyDescent="0.2">
      <c r="A281" s="123" t="s">
        <v>525</v>
      </c>
      <c r="B281" s="11" t="s">
        <v>526</v>
      </c>
      <c r="C281" s="12" t="s">
        <v>28</v>
      </c>
      <c r="D281" s="13">
        <v>13</v>
      </c>
      <c r="E281" s="13">
        <f>[1]CPUs!I2493</f>
        <v>5.97</v>
      </c>
      <c r="F281" s="13">
        <v>7.38</v>
      </c>
      <c r="G281" s="13">
        <f t="shared" si="8"/>
        <v>95.94</v>
      </c>
      <c r="H281" s="13">
        <v>0</v>
      </c>
      <c r="I281" s="13">
        <v>0</v>
      </c>
      <c r="J281" s="13">
        <v>0</v>
      </c>
      <c r="K281" s="13">
        <v>0</v>
      </c>
      <c r="L281" s="13">
        <v>0</v>
      </c>
      <c r="M281" s="124">
        <v>0</v>
      </c>
    </row>
    <row r="282" spans="1:13" ht="24.75" hidden="1" customHeight="1" x14ac:dyDescent="0.2">
      <c r="A282" s="123" t="s">
        <v>527</v>
      </c>
      <c r="B282" s="11" t="s">
        <v>528</v>
      </c>
      <c r="C282" s="12" t="s">
        <v>28</v>
      </c>
      <c r="D282" s="13">
        <v>7</v>
      </c>
      <c r="E282" s="13">
        <f>[1]CPUs!I2500</f>
        <v>52.65</v>
      </c>
      <c r="F282" s="13">
        <v>65.09</v>
      </c>
      <c r="G282" s="13">
        <f t="shared" si="8"/>
        <v>455.63</v>
      </c>
      <c r="H282" s="13">
        <v>0</v>
      </c>
      <c r="I282" s="13">
        <v>0</v>
      </c>
      <c r="J282" s="13">
        <v>0</v>
      </c>
      <c r="K282" s="13">
        <v>0</v>
      </c>
      <c r="L282" s="13">
        <v>0</v>
      </c>
      <c r="M282" s="124">
        <v>0</v>
      </c>
    </row>
    <row r="283" spans="1:13" ht="24.75" hidden="1" customHeight="1" x14ac:dyDescent="0.2">
      <c r="A283" s="125" t="s">
        <v>529</v>
      </c>
      <c r="B283" s="16" t="s">
        <v>530</v>
      </c>
      <c r="C283" s="16"/>
      <c r="D283" s="20"/>
      <c r="E283" s="19"/>
      <c r="F283" s="19"/>
      <c r="G283" s="20">
        <f>SUM(G284:G290)</f>
        <v>446926.95278584154</v>
      </c>
      <c r="H283" s="20"/>
      <c r="I283" s="19"/>
      <c r="J283" s="20"/>
      <c r="K283" s="20">
        <v>0</v>
      </c>
      <c r="L283" s="20">
        <v>0</v>
      </c>
      <c r="M283" s="126">
        <v>0</v>
      </c>
    </row>
    <row r="284" spans="1:13" ht="24.75" hidden="1" customHeight="1" x14ac:dyDescent="0.2">
      <c r="A284" s="123" t="s">
        <v>531</v>
      </c>
      <c r="B284" s="11" t="s">
        <v>532</v>
      </c>
      <c r="C284" s="12" t="s">
        <v>46</v>
      </c>
      <c r="D284" s="13">
        <v>90.6</v>
      </c>
      <c r="E284" s="13">
        <f>[1]CPUs!I2507</f>
        <v>38.862104999999993</v>
      </c>
      <c r="F284" s="13">
        <v>48.04522041149999</v>
      </c>
      <c r="G284" s="13">
        <f>(F284*D284)</f>
        <v>4352.8969692818991</v>
      </c>
      <c r="H284" s="13">
        <v>0</v>
      </c>
      <c r="I284" s="13">
        <v>0</v>
      </c>
      <c r="J284" s="13">
        <v>0</v>
      </c>
      <c r="K284" s="13">
        <v>0</v>
      </c>
      <c r="L284" s="13">
        <v>0</v>
      </c>
      <c r="M284" s="124">
        <v>0</v>
      </c>
    </row>
    <row r="285" spans="1:13" ht="24.75" hidden="1" customHeight="1" x14ac:dyDescent="0.2">
      <c r="A285" s="123" t="s">
        <v>533</v>
      </c>
      <c r="B285" s="11" t="s">
        <v>534</v>
      </c>
      <c r="C285" s="12" t="s">
        <v>46</v>
      </c>
      <c r="D285" s="13">
        <v>278.10000000000002</v>
      </c>
      <c r="E285" s="13">
        <f>[1]CPUs!I2516</f>
        <v>53.746579999999987</v>
      </c>
      <c r="F285" s="13">
        <v>66.446896853999988</v>
      </c>
      <c r="G285" s="13">
        <f t="shared" ref="G285:G290" si="9">D285*F285</f>
        <v>18478.882015097399</v>
      </c>
      <c r="H285" s="13">
        <v>0</v>
      </c>
      <c r="I285" s="13">
        <v>0</v>
      </c>
      <c r="J285" s="13">
        <v>0</v>
      </c>
      <c r="K285" s="13">
        <v>0</v>
      </c>
      <c r="L285" s="13">
        <v>0</v>
      </c>
      <c r="M285" s="124">
        <v>0</v>
      </c>
    </row>
    <row r="286" spans="1:13" ht="24.75" hidden="1" customHeight="1" x14ac:dyDescent="0.2">
      <c r="A286" s="123" t="s">
        <v>535</v>
      </c>
      <c r="B286" s="11" t="s">
        <v>536</v>
      </c>
      <c r="C286" s="12" t="s">
        <v>46</v>
      </c>
      <c r="D286" s="13">
        <v>42.3</v>
      </c>
      <c r="E286" s="13">
        <f>[1]CPUs!I2525</f>
        <v>69.454714999999993</v>
      </c>
      <c r="F286" s="13">
        <v>85.866864154499993</v>
      </c>
      <c r="G286" s="13">
        <f>(F286*D286)</f>
        <v>3632.1683537353492</v>
      </c>
      <c r="H286" s="13">
        <v>0</v>
      </c>
      <c r="I286" s="13">
        <v>0</v>
      </c>
      <c r="J286" s="13">
        <v>0</v>
      </c>
      <c r="K286" s="13">
        <v>0</v>
      </c>
      <c r="L286" s="13">
        <v>0</v>
      </c>
      <c r="M286" s="124">
        <v>0</v>
      </c>
    </row>
    <row r="287" spans="1:13" ht="24.75" hidden="1" customHeight="1" x14ac:dyDescent="0.2">
      <c r="A287" s="123" t="s">
        <v>537</v>
      </c>
      <c r="B287" s="11" t="s">
        <v>538</v>
      </c>
      <c r="C287" s="12" t="s">
        <v>46</v>
      </c>
      <c r="D287" s="13">
        <v>613.29999999999995</v>
      </c>
      <c r="E287" s="13">
        <f>[1]CPUs!I2534</f>
        <v>90.193189999999987</v>
      </c>
      <c r="F287" s="13">
        <v>111.50584079699999</v>
      </c>
      <c r="G287" s="13">
        <f t="shared" si="9"/>
        <v>68386.532160800096</v>
      </c>
      <c r="H287" s="13">
        <v>0</v>
      </c>
      <c r="I287" s="13">
        <v>0</v>
      </c>
      <c r="J287" s="13">
        <v>0</v>
      </c>
      <c r="K287" s="13">
        <v>0</v>
      </c>
      <c r="L287" s="13">
        <v>0</v>
      </c>
      <c r="M287" s="124">
        <v>0</v>
      </c>
    </row>
    <row r="288" spans="1:13" ht="24.75" hidden="1" customHeight="1" x14ac:dyDescent="0.2">
      <c r="A288" s="123" t="s">
        <v>539</v>
      </c>
      <c r="B288" s="11" t="s">
        <v>540</v>
      </c>
      <c r="C288" s="12" t="s">
        <v>46</v>
      </c>
      <c r="D288" s="13">
        <v>19.8</v>
      </c>
      <c r="E288" s="13">
        <f>[1]CPUs!I2543</f>
        <v>133.68797999999998</v>
      </c>
      <c r="F288" s="13">
        <v>165.27844967399997</v>
      </c>
      <c r="G288" s="13">
        <f t="shared" si="9"/>
        <v>3272.5133035451995</v>
      </c>
      <c r="H288" s="13">
        <v>0</v>
      </c>
      <c r="I288" s="13">
        <v>0</v>
      </c>
      <c r="J288" s="13">
        <v>0</v>
      </c>
      <c r="K288" s="13">
        <v>0</v>
      </c>
      <c r="L288" s="13">
        <v>0</v>
      </c>
      <c r="M288" s="124">
        <v>0</v>
      </c>
    </row>
    <row r="289" spans="1:13" ht="24.75" hidden="1" customHeight="1" x14ac:dyDescent="0.2">
      <c r="A289" s="123" t="s">
        <v>541</v>
      </c>
      <c r="B289" s="11" t="s">
        <v>542</v>
      </c>
      <c r="C289" s="12" t="s">
        <v>46</v>
      </c>
      <c r="D289" s="13">
        <v>1090.8</v>
      </c>
      <c r="E289" s="13">
        <f>[1]CPUs!I2552</f>
        <v>176.94013299999995</v>
      </c>
      <c r="F289" s="13">
        <v>218.75108642789993</v>
      </c>
      <c r="G289" s="13">
        <f>(F289*D289)</f>
        <v>238613.68507555325</v>
      </c>
      <c r="H289" s="13">
        <v>0</v>
      </c>
      <c r="I289" s="13">
        <v>0</v>
      </c>
      <c r="J289" s="13">
        <v>0</v>
      </c>
      <c r="K289" s="13">
        <v>0</v>
      </c>
      <c r="L289" s="13">
        <v>0</v>
      </c>
      <c r="M289" s="124">
        <v>0</v>
      </c>
    </row>
    <row r="290" spans="1:13" ht="24.75" hidden="1" customHeight="1" x14ac:dyDescent="0.2">
      <c r="A290" s="123" t="s">
        <v>543</v>
      </c>
      <c r="B290" s="11" t="s">
        <v>544</v>
      </c>
      <c r="C290" s="12" t="s">
        <v>46</v>
      </c>
      <c r="D290" s="13">
        <v>389.7</v>
      </c>
      <c r="E290" s="13">
        <f>[1]CPUs!I2561</f>
        <v>228.71202099999994</v>
      </c>
      <c r="F290" s="13">
        <v>282.75667156229991</v>
      </c>
      <c r="G290" s="13">
        <f t="shared" si="9"/>
        <v>110190.27490782828</v>
      </c>
      <c r="H290" s="13">
        <v>0</v>
      </c>
      <c r="I290" s="13">
        <v>0</v>
      </c>
      <c r="J290" s="13">
        <v>0</v>
      </c>
      <c r="K290" s="13">
        <v>0</v>
      </c>
      <c r="L290" s="13">
        <v>0</v>
      </c>
      <c r="M290" s="124">
        <v>0</v>
      </c>
    </row>
    <row r="291" spans="1:13" ht="24.75" hidden="1" customHeight="1" x14ac:dyDescent="0.2">
      <c r="A291" s="125" t="s">
        <v>545</v>
      </c>
      <c r="B291" s="16" t="s">
        <v>546</v>
      </c>
      <c r="C291" s="16"/>
      <c r="D291" s="20"/>
      <c r="E291" s="19"/>
      <c r="F291" s="19"/>
      <c r="G291" s="20">
        <f>SUM(G292:G302)</f>
        <v>81655.141988072981</v>
      </c>
      <c r="H291" s="20"/>
      <c r="I291" s="19"/>
      <c r="J291" s="20"/>
      <c r="K291" s="20">
        <v>0</v>
      </c>
      <c r="L291" s="20">
        <v>0</v>
      </c>
      <c r="M291" s="126">
        <v>0</v>
      </c>
    </row>
    <row r="292" spans="1:13" ht="24.75" hidden="1" customHeight="1" x14ac:dyDescent="0.2">
      <c r="A292" s="123" t="s">
        <v>547</v>
      </c>
      <c r="B292" s="11" t="s">
        <v>548</v>
      </c>
      <c r="C292" s="12" t="s">
        <v>28</v>
      </c>
      <c r="D292" s="13">
        <v>678</v>
      </c>
      <c r="E292" s="13">
        <f>[1]CPUs!I2570</f>
        <v>79.560444999999987</v>
      </c>
      <c r="F292" s="13">
        <v>98.360578153499986</v>
      </c>
      <c r="G292" s="13">
        <f>D292*F292</f>
        <v>66688.471988072997</v>
      </c>
      <c r="H292" s="13">
        <v>0</v>
      </c>
      <c r="I292" s="13">
        <v>0</v>
      </c>
      <c r="J292" s="13">
        <v>0</v>
      </c>
      <c r="K292" s="13">
        <v>0</v>
      </c>
      <c r="L292" s="13">
        <v>0</v>
      </c>
      <c r="M292" s="124">
        <v>0</v>
      </c>
    </row>
    <row r="293" spans="1:13" ht="24.75" hidden="1" customHeight="1" x14ac:dyDescent="0.2">
      <c r="A293" s="123" t="s">
        <v>549</v>
      </c>
      <c r="B293" s="11" t="s">
        <v>550</v>
      </c>
      <c r="C293" s="12" t="s">
        <v>28</v>
      </c>
      <c r="D293" s="13">
        <v>12</v>
      </c>
      <c r="E293" s="13">
        <f>[1]CPUs!I2578</f>
        <v>92.62</v>
      </c>
      <c r="F293" s="13">
        <v>114.5</v>
      </c>
      <c r="G293" s="13">
        <f t="shared" ref="G293:G302" si="10">D293*F293</f>
        <v>1374</v>
      </c>
      <c r="H293" s="13">
        <v>0</v>
      </c>
      <c r="I293" s="13">
        <v>0</v>
      </c>
      <c r="J293" s="13">
        <v>0</v>
      </c>
      <c r="K293" s="13">
        <v>0</v>
      </c>
      <c r="L293" s="13">
        <v>0</v>
      </c>
      <c r="M293" s="124">
        <v>0</v>
      </c>
    </row>
    <row r="294" spans="1:13" ht="24.75" hidden="1" customHeight="1" x14ac:dyDescent="0.2">
      <c r="A294" s="123" t="s">
        <v>551</v>
      </c>
      <c r="B294" s="11" t="s">
        <v>550</v>
      </c>
      <c r="C294" s="12" t="s">
        <v>28</v>
      </c>
      <c r="D294" s="13">
        <v>55</v>
      </c>
      <c r="E294" s="13">
        <f>[1]CPUs!I2578</f>
        <v>92.62</v>
      </c>
      <c r="F294" s="13">
        <v>114.5</v>
      </c>
      <c r="G294" s="13">
        <f t="shared" si="10"/>
        <v>6297.5</v>
      </c>
      <c r="H294" s="13">
        <v>0</v>
      </c>
      <c r="I294" s="13">
        <v>0</v>
      </c>
      <c r="J294" s="13">
        <v>0</v>
      </c>
      <c r="K294" s="13">
        <v>0</v>
      </c>
      <c r="L294" s="13">
        <v>0</v>
      </c>
      <c r="M294" s="124">
        <v>0</v>
      </c>
    </row>
    <row r="295" spans="1:13" ht="24.75" hidden="1" customHeight="1" x14ac:dyDescent="0.2">
      <c r="A295" s="123" t="s">
        <v>552</v>
      </c>
      <c r="B295" s="11" t="s">
        <v>553</v>
      </c>
      <c r="C295" s="12" t="s">
        <v>28</v>
      </c>
      <c r="D295" s="13">
        <v>3</v>
      </c>
      <c r="E295" s="13">
        <f>[1]CPUs!I2587</f>
        <v>121.97</v>
      </c>
      <c r="F295" s="13">
        <v>150.79</v>
      </c>
      <c r="G295" s="13">
        <f t="shared" si="10"/>
        <v>452.37</v>
      </c>
      <c r="H295" s="13">
        <v>0</v>
      </c>
      <c r="I295" s="13">
        <v>0</v>
      </c>
      <c r="J295" s="13">
        <v>0</v>
      </c>
      <c r="K295" s="13">
        <v>0</v>
      </c>
      <c r="L295" s="13">
        <v>0</v>
      </c>
      <c r="M295" s="124">
        <v>0</v>
      </c>
    </row>
    <row r="296" spans="1:13" ht="24.75" hidden="1" customHeight="1" x14ac:dyDescent="0.2">
      <c r="A296" s="123" t="s">
        <v>554</v>
      </c>
      <c r="B296" s="11" t="s">
        <v>555</v>
      </c>
      <c r="C296" s="12" t="s">
        <v>28</v>
      </c>
      <c r="D296" s="13">
        <v>13</v>
      </c>
      <c r="E296" s="13">
        <f>[1]CPUs!I2596</f>
        <v>101.31</v>
      </c>
      <c r="F296" s="13">
        <v>125.24</v>
      </c>
      <c r="G296" s="13">
        <f t="shared" si="10"/>
        <v>1628.12</v>
      </c>
      <c r="H296" s="13">
        <v>0</v>
      </c>
      <c r="I296" s="13">
        <v>0</v>
      </c>
      <c r="J296" s="13">
        <v>0</v>
      </c>
      <c r="K296" s="13">
        <v>0</v>
      </c>
      <c r="L296" s="13">
        <v>0</v>
      </c>
      <c r="M296" s="124">
        <v>0</v>
      </c>
    </row>
    <row r="297" spans="1:13" ht="24.75" hidden="1" customHeight="1" x14ac:dyDescent="0.2">
      <c r="A297" s="123" t="s">
        <v>556</v>
      </c>
      <c r="B297" s="11" t="s">
        <v>557</v>
      </c>
      <c r="C297" s="12" t="s">
        <v>28</v>
      </c>
      <c r="D297" s="13">
        <v>80</v>
      </c>
      <c r="E297" s="13">
        <f>[1]CPUs!I2605</f>
        <v>37.700000000000003</v>
      </c>
      <c r="F297" s="13">
        <v>46.6</v>
      </c>
      <c r="G297" s="13">
        <f t="shared" si="10"/>
        <v>3728</v>
      </c>
      <c r="H297" s="13">
        <v>0</v>
      </c>
      <c r="I297" s="13">
        <v>0</v>
      </c>
      <c r="J297" s="13">
        <v>0</v>
      </c>
      <c r="K297" s="13">
        <v>0</v>
      </c>
      <c r="L297" s="13">
        <v>0</v>
      </c>
      <c r="M297" s="124">
        <v>0</v>
      </c>
    </row>
    <row r="298" spans="1:13" ht="24.75" hidden="1" customHeight="1" x14ac:dyDescent="0.2">
      <c r="A298" s="123" t="s">
        <v>558</v>
      </c>
      <c r="B298" s="11" t="s">
        <v>559</v>
      </c>
      <c r="C298" s="12" t="s">
        <v>28</v>
      </c>
      <c r="D298" s="13">
        <v>4</v>
      </c>
      <c r="E298" s="13">
        <f>[1]CPUs!I2614</f>
        <v>35.020000000000003</v>
      </c>
      <c r="F298" s="13">
        <v>43.29</v>
      </c>
      <c r="G298" s="13">
        <f t="shared" si="10"/>
        <v>173.16</v>
      </c>
      <c r="H298" s="13">
        <v>0</v>
      </c>
      <c r="I298" s="13">
        <v>0</v>
      </c>
      <c r="J298" s="13">
        <v>0</v>
      </c>
      <c r="K298" s="13">
        <v>0</v>
      </c>
      <c r="L298" s="13">
        <v>0</v>
      </c>
      <c r="M298" s="124">
        <v>0</v>
      </c>
    </row>
    <row r="299" spans="1:13" ht="24.75" hidden="1" customHeight="1" x14ac:dyDescent="0.2">
      <c r="A299" s="123" t="s">
        <v>560</v>
      </c>
      <c r="B299" s="11" t="s">
        <v>561</v>
      </c>
      <c r="C299" s="12" t="s">
        <v>28</v>
      </c>
      <c r="D299" s="13">
        <v>28</v>
      </c>
      <c r="E299" s="13">
        <f>[1]CPUs!I2623</f>
        <v>25.14</v>
      </c>
      <c r="F299" s="13">
        <v>31.08</v>
      </c>
      <c r="G299" s="13">
        <f t="shared" si="10"/>
        <v>870.24</v>
      </c>
      <c r="H299" s="13">
        <v>0</v>
      </c>
      <c r="I299" s="13">
        <v>0</v>
      </c>
      <c r="J299" s="13">
        <v>0</v>
      </c>
      <c r="K299" s="13">
        <v>0</v>
      </c>
      <c r="L299" s="13">
        <v>0</v>
      </c>
      <c r="M299" s="124">
        <v>0</v>
      </c>
    </row>
    <row r="300" spans="1:13" ht="24.75" hidden="1" customHeight="1" x14ac:dyDescent="0.2">
      <c r="A300" s="123" t="s">
        <v>562</v>
      </c>
      <c r="B300" s="11" t="s">
        <v>563</v>
      </c>
      <c r="C300" s="12" t="s">
        <v>28</v>
      </c>
      <c r="D300" s="13">
        <v>4</v>
      </c>
      <c r="E300" s="13">
        <f>[1]CPUs!I2631</f>
        <v>63.84</v>
      </c>
      <c r="F300" s="13">
        <v>78.92</v>
      </c>
      <c r="G300" s="13">
        <f t="shared" si="10"/>
        <v>315.68</v>
      </c>
      <c r="H300" s="13">
        <v>0</v>
      </c>
      <c r="I300" s="13">
        <v>0</v>
      </c>
      <c r="J300" s="13">
        <v>0</v>
      </c>
      <c r="K300" s="13">
        <v>0</v>
      </c>
      <c r="L300" s="13">
        <v>0</v>
      </c>
      <c r="M300" s="124">
        <v>0</v>
      </c>
    </row>
    <row r="301" spans="1:13" ht="24.75" hidden="1" customHeight="1" x14ac:dyDescent="0.2">
      <c r="A301" s="123" t="s">
        <v>564</v>
      </c>
      <c r="B301" s="11" t="s">
        <v>565</v>
      </c>
      <c r="C301" s="12" t="s">
        <v>46</v>
      </c>
      <c r="D301" s="13">
        <v>60</v>
      </c>
      <c r="E301" s="13">
        <f>[1]CPUs!I2639</f>
        <v>1.1399999999999999</v>
      </c>
      <c r="F301" s="13">
        <v>1.32</v>
      </c>
      <c r="G301" s="13">
        <f t="shared" si="10"/>
        <v>79.2</v>
      </c>
      <c r="H301" s="13">
        <v>0</v>
      </c>
      <c r="I301" s="13">
        <v>0</v>
      </c>
      <c r="J301" s="13">
        <v>0</v>
      </c>
      <c r="K301" s="13">
        <v>0</v>
      </c>
      <c r="L301" s="13">
        <v>0</v>
      </c>
      <c r="M301" s="124">
        <v>0</v>
      </c>
    </row>
    <row r="302" spans="1:13" ht="24.75" hidden="1" customHeight="1" x14ac:dyDescent="0.2">
      <c r="A302" s="123" t="s">
        <v>566</v>
      </c>
      <c r="B302" s="11" t="s">
        <v>567</v>
      </c>
      <c r="C302" s="12" t="s">
        <v>28</v>
      </c>
      <c r="D302" s="13">
        <v>5</v>
      </c>
      <c r="E302" s="13">
        <f>[1]CPUs!I2645</f>
        <v>8.3699999999999992</v>
      </c>
      <c r="F302" s="13">
        <v>9.68</v>
      </c>
      <c r="G302" s="13">
        <f t="shared" si="10"/>
        <v>48.4</v>
      </c>
      <c r="H302" s="13">
        <v>0</v>
      </c>
      <c r="I302" s="13">
        <v>0</v>
      </c>
      <c r="J302" s="13">
        <v>0</v>
      </c>
      <c r="K302" s="13">
        <v>0</v>
      </c>
      <c r="L302" s="13">
        <v>0</v>
      </c>
      <c r="M302" s="124">
        <v>0</v>
      </c>
    </row>
    <row r="303" spans="1:13" ht="24.75" hidden="1" customHeight="1" x14ac:dyDescent="0.2">
      <c r="A303" s="125" t="s">
        <v>568</v>
      </c>
      <c r="B303" s="16" t="s">
        <v>569</v>
      </c>
      <c r="C303" s="16"/>
      <c r="D303" s="20"/>
      <c r="E303" s="19"/>
      <c r="F303" s="19"/>
      <c r="G303" s="20">
        <f>SUM(G304:G314)</f>
        <v>60748.027976359997</v>
      </c>
      <c r="H303" s="20"/>
      <c r="I303" s="19"/>
      <c r="J303" s="20"/>
      <c r="K303" s="20">
        <v>0</v>
      </c>
      <c r="L303" s="20">
        <v>0</v>
      </c>
      <c r="M303" s="126">
        <v>0</v>
      </c>
    </row>
    <row r="304" spans="1:13" ht="24.75" hidden="1" customHeight="1" x14ac:dyDescent="0.2">
      <c r="A304" s="123" t="s">
        <v>570</v>
      </c>
      <c r="B304" s="11" t="s">
        <v>571</v>
      </c>
      <c r="C304" s="12" t="s">
        <v>28</v>
      </c>
      <c r="D304" s="13">
        <v>1</v>
      </c>
      <c r="E304" s="13">
        <f>[1]CPUs!I2652</f>
        <v>2242.6764000000003</v>
      </c>
      <c r="F304" s="13">
        <v>2772.6208333200002</v>
      </c>
      <c r="G304" s="13">
        <f>D304*F304</f>
        <v>2772.6208333200002</v>
      </c>
      <c r="H304" s="13">
        <v>0</v>
      </c>
      <c r="I304" s="13">
        <v>0</v>
      </c>
      <c r="J304" s="13">
        <v>0</v>
      </c>
      <c r="K304" s="13">
        <v>0</v>
      </c>
      <c r="L304" s="13">
        <v>0</v>
      </c>
      <c r="M304" s="124">
        <v>0</v>
      </c>
    </row>
    <row r="305" spans="1:13" ht="24.75" hidden="1" customHeight="1" x14ac:dyDescent="0.2">
      <c r="A305" s="123" t="s">
        <v>572</v>
      </c>
      <c r="B305" s="11" t="s">
        <v>573</v>
      </c>
      <c r="C305" s="12" t="s">
        <v>28</v>
      </c>
      <c r="D305" s="13">
        <v>1</v>
      </c>
      <c r="E305" s="13">
        <f>[1]CPUs!I2679</f>
        <v>507.29</v>
      </c>
      <c r="F305" s="13">
        <v>627.16</v>
      </c>
      <c r="G305" s="13">
        <f t="shared" ref="G305:G314" si="11">D305*F305</f>
        <v>627.16</v>
      </c>
      <c r="H305" s="13">
        <v>0</v>
      </c>
      <c r="I305" s="13">
        <v>0</v>
      </c>
      <c r="J305" s="13">
        <v>0</v>
      </c>
      <c r="K305" s="13">
        <v>0</v>
      </c>
      <c r="L305" s="13">
        <v>0</v>
      </c>
      <c r="M305" s="124">
        <v>0</v>
      </c>
    </row>
    <row r="306" spans="1:13" ht="24.75" hidden="1" customHeight="1" x14ac:dyDescent="0.2">
      <c r="A306" s="123" t="s">
        <v>574</v>
      </c>
      <c r="B306" s="11" t="s">
        <v>575</v>
      </c>
      <c r="C306" s="12" t="s">
        <v>28</v>
      </c>
      <c r="D306" s="13">
        <v>1</v>
      </c>
      <c r="E306" s="13">
        <f>[1]CPUs!I2688</f>
        <v>1255.7216600000002</v>
      </c>
      <c r="F306" s="13">
        <v>1452.74</v>
      </c>
      <c r="G306" s="13">
        <f t="shared" si="11"/>
        <v>1452.74</v>
      </c>
      <c r="H306" s="13">
        <v>0</v>
      </c>
      <c r="I306" s="13">
        <v>0</v>
      </c>
      <c r="J306" s="13">
        <v>0</v>
      </c>
      <c r="K306" s="13">
        <v>0</v>
      </c>
      <c r="L306" s="13">
        <v>0</v>
      </c>
      <c r="M306" s="124">
        <v>0</v>
      </c>
    </row>
    <row r="307" spans="1:13" ht="24.75" hidden="1" customHeight="1" x14ac:dyDescent="0.2">
      <c r="A307" s="123" t="s">
        <v>576</v>
      </c>
      <c r="B307" s="11" t="s">
        <v>577</v>
      </c>
      <c r="C307" s="12" t="s">
        <v>28</v>
      </c>
      <c r="D307" s="13">
        <v>1</v>
      </c>
      <c r="E307" s="13">
        <f>[1]CPUs!I2703</f>
        <v>42597.580799999996</v>
      </c>
      <c r="F307" s="13">
        <v>52663.389143039996</v>
      </c>
      <c r="G307" s="13">
        <f>(F307*D307)</f>
        <v>52663.389143039996</v>
      </c>
      <c r="H307" s="13">
        <v>0</v>
      </c>
      <c r="I307" s="13">
        <v>0</v>
      </c>
      <c r="J307" s="13">
        <v>0</v>
      </c>
      <c r="K307" s="13">
        <v>0</v>
      </c>
      <c r="L307" s="13">
        <v>0</v>
      </c>
      <c r="M307" s="124">
        <v>0</v>
      </c>
    </row>
    <row r="308" spans="1:13" ht="24.75" hidden="1" customHeight="1" x14ac:dyDescent="0.2">
      <c r="A308" s="123" t="s">
        <v>578</v>
      </c>
      <c r="B308" s="11" t="s">
        <v>579</v>
      </c>
      <c r="C308" s="12" t="s">
        <v>28</v>
      </c>
      <c r="D308" s="13">
        <v>3</v>
      </c>
      <c r="E308" s="13">
        <f>[1]CPUs!I2713</f>
        <v>71.73</v>
      </c>
      <c r="F308" s="13">
        <v>88.67</v>
      </c>
      <c r="G308" s="13">
        <f t="shared" si="11"/>
        <v>266.01</v>
      </c>
      <c r="H308" s="13">
        <v>0</v>
      </c>
      <c r="I308" s="13">
        <v>0</v>
      </c>
      <c r="J308" s="13">
        <v>0</v>
      </c>
      <c r="K308" s="13">
        <v>0</v>
      </c>
      <c r="L308" s="13">
        <v>0</v>
      </c>
      <c r="M308" s="124">
        <v>0</v>
      </c>
    </row>
    <row r="309" spans="1:13" ht="24.75" hidden="1" customHeight="1" x14ac:dyDescent="0.2">
      <c r="A309" s="123" t="s">
        <v>580</v>
      </c>
      <c r="B309" s="11" t="s">
        <v>581</v>
      </c>
      <c r="C309" s="12" t="s">
        <v>28</v>
      </c>
      <c r="D309" s="13">
        <v>1</v>
      </c>
      <c r="E309" s="13">
        <f>[1]CPUs!I2721</f>
        <v>12.12</v>
      </c>
      <c r="F309" s="13">
        <v>14.98</v>
      </c>
      <c r="G309" s="13">
        <f t="shared" si="11"/>
        <v>14.98</v>
      </c>
      <c r="H309" s="13">
        <v>0</v>
      </c>
      <c r="I309" s="13">
        <v>0</v>
      </c>
      <c r="J309" s="13">
        <v>0</v>
      </c>
      <c r="K309" s="13">
        <v>0</v>
      </c>
      <c r="L309" s="13">
        <v>0</v>
      </c>
      <c r="M309" s="124">
        <v>0</v>
      </c>
    </row>
    <row r="310" spans="1:13" ht="24.75" hidden="1" customHeight="1" x14ac:dyDescent="0.2">
      <c r="A310" s="123" t="s">
        <v>582</v>
      </c>
      <c r="B310" s="11" t="s">
        <v>583</v>
      </c>
      <c r="C310" s="12" t="s">
        <v>28</v>
      </c>
      <c r="D310" s="13">
        <v>1</v>
      </c>
      <c r="E310" s="13">
        <f>[1]CPUs!I2729</f>
        <v>2272.9499999999998</v>
      </c>
      <c r="F310" s="13">
        <v>2629.58</v>
      </c>
      <c r="G310" s="13">
        <f t="shared" si="11"/>
        <v>2629.58</v>
      </c>
      <c r="H310" s="13">
        <v>0</v>
      </c>
      <c r="I310" s="13">
        <v>0</v>
      </c>
      <c r="J310" s="13">
        <v>0</v>
      </c>
      <c r="K310" s="13">
        <v>0</v>
      </c>
      <c r="L310" s="13">
        <v>0</v>
      </c>
      <c r="M310" s="124">
        <v>0</v>
      </c>
    </row>
    <row r="311" spans="1:13" ht="24.75" hidden="1" customHeight="1" x14ac:dyDescent="0.2">
      <c r="A311" s="123" t="s">
        <v>584</v>
      </c>
      <c r="B311" s="11" t="s">
        <v>585</v>
      </c>
      <c r="C311" s="12" t="s">
        <v>28</v>
      </c>
      <c r="D311" s="13">
        <v>10</v>
      </c>
      <c r="E311" s="13">
        <f>[1]CPUs!I2735</f>
        <v>5.22</v>
      </c>
      <c r="F311" s="13">
        <v>6.04</v>
      </c>
      <c r="G311" s="13">
        <f t="shared" si="11"/>
        <v>60.4</v>
      </c>
      <c r="H311" s="13">
        <v>0</v>
      </c>
      <c r="I311" s="13">
        <v>0</v>
      </c>
      <c r="J311" s="13">
        <v>0</v>
      </c>
      <c r="K311" s="13">
        <v>0</v>
      </c>
      <c r="L311" s="13">
        <v>0</v>
      </c>
      <c r="M311" s="124">
        <v>0</v>
      </c>
    </row>
    <row r="312" spans="1:13" ht="24.75" hidden="1" customHeight="1" x14ac:dyDescent="0.2">
      <c r="A312" s="123" t="s">
        <v>586</v>
      </c>
      <c r="B312" s="11" t="s">
        <v>587</v>
      </c>
      <c r="C312" s="12" t="s">
        <v>28</v>
      </c>
      <c r="D312" s="13">
        <v>10</v>
      </c>
      <c r="E312" s="13">
        <f>[1]CPUs!I2741</f>
        <v>6.5</v>
      </c>
      <c r="F312" s="13">
        <v>7.52</v>
      </c>
      <c r="G312" s="13">
        <f t="shared" si="11"/>
        <v>75.199999999999989</v>
      </c>
      <c r="H312" s="13">
        <v>0</v>
      </c>
      <c r="I312" s="13">
        <v>0</v>
      </c>
      <c r="J312" s="13">
        <v>0</v>
      </c>
      <c r="K312" s="13">
        <v>0</v>
      </c>
      <c r="L312" s="13">
        <v>0</v>
      </c>
      <c r="M312" s="124">
        <v>0</v>
      </c>
    </row>
    <row r="313" spans="1:13" ht="24.75" hidden="1" customHeight="1" x14ac:dyDescent="0.2">
      <c r="A313" s="123" t="s">
        <v>588</v>
      </c>
      <c r="B313" s="11" t="s">
        <v>589</v>
      </c>
      <c r="C313" s="12" t="s">
        <v>28</v>
      </c>
      <c r="D313" s="13">
        <v>0.1</v>
      </c>
      <c r="E313" s="13">
        <f>[1]CPUs!I2747</f>
        <v>90.31</v>
      </c>
      <c r="F313" s="13">
        <v>104.48</v>
      </c>
      <c r="G313" s="13">
        <f>(F313*D313)</f>
        <v>10.448</v>
      </c>
      <c r="H313" s="13">
        <v>0</v>
      </c>
      <c r="I313" s="13">
        <v>0</v>
      </c>
      <c r="J313" s="13">
        <v>0</v>
      </c>
      <c r="K313" s="13">
        <v>0</v>
      </c>
      <c r="L313" s="13">
        <v>0</v>
      </c>
      <c r="M313" s="124">
        <v>0</v>
      </c>
    </row>
    <row r="314" spans="1:13" ht="24.75" hidden="1" customHeight="1" x14ac:dyDescent="0.2">
      <c r="A314" s="123" t="s">
        <v>590</v>
      </c>
      <c r="B314" s="11" t="s">
        <v>591</v>
      </c>
      <c r="C314" s="12" t="s">
        <v>28</v>
      </c>
      <c r="D314" s="13">
        <v>10</v>
      </c>
      <c r="E314" s="13">
        <f>[1]CPUs!I2754</f>
        <v>14.2</v>
      </c>
      <c r="F314" s="13">
        <v>17.55</v>
      </c>
      <c r="G314" s="13">
        <f t="shared" si="11"/>
        <v>175.5</v>
      </c>
      <c r="H314" s="13">
        <v>0</v>
      </c>
      <c r="I314" s="13">
        <v>0</v>
      </c>
      <c r="J314" s="13">
        <v>0</v>
      </c>
      <c r="K314" s="13">
        <v>0</v>
      </c>
      <c r="L314" s="13">
        <v>0</v>
      </c>
      <c r="M314" s="124">
        <v>0</v>
      </c>
    </row>
    <row r="315" spans="1:13" ht="24.75" hidden="1" customHeight="1" x14ac:dyDescent="0.2">
      <c r="A315" s="125" t="s">
        <v>592</v>
      </c>
      <c r="B315" s="16" t="s">
        <v>593</v>
      </c>
      <c r="C315" s="16"/>
      <c r="D315" s="20"/>
      <c r="E315" s="19"/>
      <c r="F315" s="19"/>
      <c r="G315" s="20">
        <f>SUM(G316:G324)</f>
        <v>21635.233175100002</v>
      </c>
      <c r="H315" s="20"/>
      <c r="I315" s="19"/>
      <c r="J315" s="20"/>
      <c r="K315" s="20">
        <v>0</v>
      </c>
      <c r="L315" s="20">
        <v>0</v>
      </c>
      <c r="M315" s="126">
        <v>0</v>
      </c>
    </row>
    <row r="316" spans="1:13" ht="24.75" hidden="1" customHeight="1" x14ac:dyDescent="0.2">
      <c r="A316" s="123" t="s">
        <v>594</v>
      </c>
      <c r="B316" s="11" t="s">
        <v>595</v>
      </c>
      <c r="C316" s="12" t="s">
        <v>46</v>
      </c>
      <c r="D316" s="13">
        <v>50</v>
      </c>
      <c r="E316" s="13">
        <f>[1]CPUs!I2762</f>
        <v>59.17</v>
      </c>
      <c r="F316" s="13">
        <v>73.150000000000006</v>
      </c>
      <c r="G316" s="13">
        <f>D316*F316</f>
        <v>3657.5000000000005</v>
      </c>
      <c r="H316" s="13">
        <v>0</v>
      </c>
      <c r="I316" s="13">
        <v>0</v>
      </c>
      <c r="J316" s="13">
        <v>0</v>
      </c>
      <c r="K316" s="13">
        <v>0</v>
      </c>
      <c r="L316" s="13">
        <v>0</v>
      </c>
      <c r="M316" s="124">
        <v>0</v>
      </c>
    </row>
    <row r="317" spans="1:13" ht="24.75" hidden="1" customHeight="1" x14ac:dyDescent="0.2">
      <c r="A317" s="123" t="s">
        <v>596</v>
      </c>
      <c r="B317" s="11" t="s">
        <v>597</v>
      </c>
      <c r="C317" s="12" t="s">
        <v>28</v>
      </c>
      <c r="D317" s="13">
        <v>4</v>
      </c>
      <c r="E317" s="13">
        <f>[1]CPUs!I2770</f>
        <v>17.71</v>
      </c>
      <c r="F317" s="13">
        <v>21.89</v>
      </c>
      <c r="G317" s="13">
        <f t="shared" ref="G317:G324" si="12">D317*F317</f>
        <v>87.56</v>
      </c>
      <c r="H317" s="13">
        <v>0</v>
      </c>
      <c r="I317" s="13">
        <v>0</v>
      </c>
      <c r="J317" s="13">
        <v>0</v>
      </c>
      <c r="K317" s="13">
        <v>0</v>
      </c>
      <c r="L317" s="13">
        <v>0</v>
      </c>
      <c r="M317" s="124">
        <v>0</v>
      </c>
    </row>
    <row r="318" spans="1:13" ht="24.75" hidden="1" customHeight="1" x14ac:dyDescent="0.2">
      <c r="A318" s="123" t="s">
        <v>598</v>
      </c>
      <c r="B318" s="11" t="s">
        <v>599</v>
      </c>
      <c r="C318" s="12" t="s">
        <v>28</v>
      </c>
      <c r="D318" s="13">
        <v>20</v>
      </c>
      <c r="E318" s="13">
        <f>[1]CPUs!I2778</f>
        <v>81.53</v>
      </c>
      <c r="F318" s="13">
        <v>100.79</v>
      </c>
      <c r="G318" s="13">
        <f t="shared" si="12"/>
        <v>2015.8000000000002</v>
      </c>
      <c r="H318" s="13">
        <v>0</v>
      </c>
      <c r="I318" s="13">
        <v>0</v>
      </c>
      <c r="J318" s="13">
        <v>0</v>
      </c>
      <c r="K318" s="13">
        <v>0</v>
      </c>
      <c r="L318" s="13">
        <v>0</v>
      </c>
      <c r="M318" s="124">
        <v>0</v>
      </c>
    </row>
    <row r="319" spans="1:13" ht="24.75" hidden="1" customHeight="1" x14ac:dyDescent="0.2">
      <c r="A319" s="123" t="s">
        <v>600</v>
      </c>
      <c r="B319" s="11" t="s">
        <v>601</v>
      </c>
      <c r="C319" s="12" t="s">
        <v>28</v>
      </c>
      <c r="D319" s="13">
        <v>20</v>
      </c>
      <c r="E319" s="13">
        <f>[1]CPUs!I2786</f>
        <v>46.02</v>
      </c>
      <c r="F319" s="13">
        <v>56.89</v>
      </c>
      <c r="G319" s="13">
        <f t="shared" si="12"/>
        <v>1137.8</v>
      </c>
      <c r="H319" s="13">
        <v>0</v>
      </c>
      <c r="I319" s="13">
        <v>0</v>
      </c>
      <c r="J319" s="13">
        <v>0</v>
      </c>
      <c r="K319" s="13">
        <v>0</v>
      </c>
      <c r="L319" s="13">
        <v>0</v>
      </c>
      <c r="M319" s="124">
        <v>0</v>
      </c>
    </row>
    <row r="320" spans="1:13" ht="24.75" hidden="1" customHeight="1" x14ac:dyDescent="0.2">
      <c r="A320" s="123" t="s">
        <v>602</v>
      </c>
      <c r="B320" s="11" t="s">
        <v>603</v>
      </c>
      <c r="C320" s="12" t="s">
        <v>46</v>
      </c>
      <c r="D320" s="13">
        <v>305</v>
      </c>
      <c r="E320" s="13">
        <f>[1]CPUs!I2795</f>
        <v>2.94</v>
      </c>
      <c r="F320" s="13">
        <v>3.4</v>
      </c>
      <c r="G320" s="13">
        <f t="shared" si="12"/>
        <v>1037</v>
      </c>
      <c r="H320" s="13">
        <v>0</v>
      </c>
      <c r="I320" s="13">
        <v>0</v>
      </c>
      <c r="J320" s="13">
        <v>0</v>
      </c>
      <c r="K320" s="13">
        <v>0</v>
      </c>
      <c r="L320" s="13">
        <v>0</v>
      </c>
      <c r="M320" s="124">
        <v>0</v>
      </c>
    </row>
    <row r="321" spans="1:13" ht="24.75" hidden="1" customHeight="1" x14ac:dyDescent="0.2">
      <c r="A321" s="123" t="s">
        <v>604</v>
      </c>
      <c r="B321" s="11" t="s">
        <v>605</v>
      </c>
      <c r="C321" s="12" t="s">
        <v>28</v>
      </c>
      <c r="D321" s="13">
        <v>20</v>
      </c>
      <c r="E321" s="13">
        <f>[1]CPUs!I2801</f>
        <v>12.83</v>
      </c>
      <c r="F321" s="13">
        <v>14.84</v>
      </c>
      <c r="G321" s="13">
        <f t="shared" si="12"/>
        <v>296.8</v>
      </c>
      <c r="H321" s="13">
        <v>0</v>
      </c>
      <c r="I321" s="13">
        <v>0</v>
      </c>
      <c r="J321" s="13">
        <v>0</v>
      </c>
      <c r="K321" s="13">
        <v>0</v>
      </c>
      <c r="L321" s="13">
        <v>0</v>
      </c>
      <c r="M321" s="124">
        <v>0</v>
      </c>
    </row>
    <row r="322" spans="1:13" ht="24.75" hidden="1" customHeight="1" x14ac:dyDescent="0.2">
      <c r="A322" s="123" t="s">
        <v>606</v>
      </c>
      <c r="B322" s="11" t="s">
        <v>607</v>
      </c>
      <c r="C322" s="12" t="s">
        <v>28</v>
      </c>
      <c r="D322" s="13">
        <v>1</v>
      </c>
      <c r="E322" s="13">
        <f>[1]CPUs!I2808</f>
        <v>92.13</v>
      </c>
      <c r="F322" s="13">
        <v>113.9</v>
      </c>
      <c r="G322" s="13">
        <f t="shared" si="12"/>
        <v>113.9</v>
      </c>
      <c r="H322" s="13">
        <v>0</v>
      </c>
      <c r="I322" s="13">
        <v>0</v>
      </c>
      <c r="J322" s="13">
        <v>0</v>
      </c>
      <c r="K322" s="13">
        <v>0</v>
      </c>
      <c r="L322" s="13">
        <v>0</v>
      </c>
      <c r="M322" s="124">
        <v>0</v>
      </c>
    </row>
    <row r="323" spans="1:13" ht="24.75" hidden="1" customHeight="1" x14ac:dyDescent="0.2">
      <c r="A323" s="123" t="s">
        <v>608</v>
      </c>
      <c r="B323" s="11" t="s">
        <v>609</v>
      </c>
      <c r="C323" s="12" t="s">
        <v>28</v>
      </c>
      <c r="D323" s="13">
        <v>1</v>
      </c>
      <c r="E323" s="13">
        <f>[1]CPUs!I2816</f>
        <v>74.23</v>
      </c>
      <c r="F323" s="13">
        <v>91.77</v>
      </c>
      <c r="G323" s="13">
        <f t="shared" si="12"/>
        <v>91.77</v>
      </c>
      <c r="H323" s="13">
        <v>0</v>
      </c>
      <c r="I323" s="13">
        <v>0</v>
      </c>
      <c r="J323" s="13">
        <v>0</v>
      </c>
      <c r="K323" s="13">
        <v>0</v>
      </c>
      <c r="L323" s="13">
        <v>0</v>
      </c>
      <c r="M323" s="124">
        <v>0</v>
      </c>
    </row>
    <row r="324" spans="1:13" ht="24.75" hidden="1" customHeight="1" x14ac:dyDescent="0.2">
      <c r="A324" s="123" t="s">
        <v>610</v>
      </c>
      <c r="B324" s="11" t="s">
        <v>611</v>
      </c>
      <c r="C324" s="12" t="s">
        <v>46</v>
      </c>
      <c r="D324" s="13">
        <v>100</v>
      </c>
      <c r="E324" s="13">
        <f>[1]CPUs!I2824</f>
        <v>106.74677000000001</v>
      </c>
      <c r="F324" s="13">
        <v>131.97103175100003</v>
      </c>
      <c r="G324" s="13">
        <f t="shared" si="12"/>
        <v>13197.103175100003</v>
      </c>
      <c r="H324" s="13">
        <v>0</v>
      </c>
      <c r="I324" s="13">
        <v>0</v>
      </c>
      <c r="J324" s="13">
        <v>0</v>
      </c>
      <c r="K324" s="13">
        <v>0</v>
      </c>
      <c r="L324" s="13">
        <v>0</v>
      </c>
      <c r="M324" s="124">
        <v>0</v>
      </c>
    </row>
    <row r="325" spans="1:13" ht="24.75" customHeight="1" x14ac:dyDescent="0.2">
      <c r="A325" s="125" t="s">
        <v>612</v>
      </c>
      <c r="B325" s="16" t="s">
        <v>613</v>
      </c>
      <c r="C325" s="16"/>
      <c r="D325" s="20"/>
      <c r="E325" s="19"/>
      <c r="F325" s="19"/>
      <c r="G325" s="20">
        <f>SUM(G326:G339)</f>
        <v>173714.43913763418</v>
      </c>
      <c r="H325" s="20"/>
      <c r="I325" s="20"/>
      <c r="J325" s="20"/>
      <c r="K325" s="20">
        <v>1399.5149999999999</v>
      </c>
      <c r="L325" s="20">
        <v>0</v>
      </c>
      <c r="M325" s="126">
        <v>1399.5149999999999</v>
      </c>
    </row>
    <row r="326" spans="1:13" ht="24.75" hidden="1" customHeight="1" x14ac:dyDescent="0.2">
      <c r="A326" s="123" t="s">
        <v>614</v>
      </c>
      <c r="B326" s="11" t="s">
        <v>615</v>
      </c>
      <c r="C326" s="12" t="s">
        <v>46</v>
      </c>
      <c r="D326" s="13">
        <v>12.9</v>
      </c>
      <c r="E326" s="13">
        <f>[1]CPUs!I2832</f>
        <v>77.61</v>
      </c>
      <c r="F326" s="13">
        <v>95.94</v>
      </c>
      <c r="G326" s="13">
        <f>(F326*D326)</f>
        <v>1237.626</v>
      </c>
      <c r="H326" s="13">
        <v>0</v>
      </c>
      <c r="I326" s="13">
        <v>0</v>
      </c>
      <c r="J326" s="13">
        <v>0</v>
      </c>
      <c r="K326" s="13">
        <v>0</v>
      </c>
      <c r="L326" s="13">
        <v>0</v>
      </c>
      <c r="M326" s="124">
        <v>0</v>
      </c>
    </row>
    <row r="327" spans="1:13" ht="24.75" hidden="1" customHeight="1" x14ac:dyDescent="0.2">
      <c r="A327" s="123" t="s">
        <v>616</v>
      </c>
      <c r="B327" s="11" t="s">
        <v>617</v>
      </c>
      <c r="C327" s="12" t="s">
        <v>46</v>
      </c>
      <c r="D327" s="13">
        <v>15.4</v>
      </c>
      <c r="E327" s="13">
        <f>[1]CPUs!I2840</f>
        <v>38.29</v>
      </c>
      <c r="F327" s="13">
        <v>47.33</v>
      </c>
      <c r="G327" s="13">
        <f t="shared" ref="G327:G339" si="13">D327*F327</f>
        <v>728.88199999999995</v>
      </c>
      <c r="H327" s="13">
        <v>0</v>
      </c>
      <c r="I327" s="13">
        <v>0</v>
      </c>
      <c r="J327" s="13">
        <v>0</v>
      </c>
      <c r="K327" s="13">
        <v>0</v>
      </c>
      <c r="L327" s="13">
        <v>0</v>
      </c>
      <c r="M327" s="124">
        <v>0</v>
      </c>
    </row>
    <row r="328" spans="1:13" ht="24.75" customHeight="1" x14ac:dyDescent="0.2">
      <c r="A328" s="123" t="s">
        <v>618</v>
      </c>
      <c r="B328" s="11" t="s">
        <v>619</v>
      </c>
      <c r="C328" s="12" t="s">
        <v>46</v>
      </c>
      <c r="D328" s="13">
        <v>19.5</v>
      </c>
      <c r="E328" s="13">
        <f>[1]CPUs!I2848</f>
        <v>58.06</v>
      </c>
      <c r="F328" s="13">
        <v>71.77</v>
      </c>
      <c r="G328" s="13">
        <f>(F328*D328)</f>
        <v>1399.5149999999999</v>
      </c>
      <c r="H328" s="13">
        <v>19.5</v>
      </c>
      <c r="I328" s="13">
        <v>0</v>
      </c>
      <c r="J328" s="13">
        <v>19.5</v>
      </c>
      <c r="K328" s="13">
        <v>1399.5149999999999</v>
      </c>
      <c r="L328" s="13">
        <v>0</v>
      </c>
      <c r="M328" s="124">
        <v>1399.5149999999999</v>
      </c>
    </row>
    <row r="329" spans="1:13" ht="24.75" hidden="1" customHeight="1" x14ac:dyDescent="0.2">
      <c r="A329" s="123" t="s">
        <v>620</v>
      </c>
      <c r="B329" s="11" t="s">
        <v>621</v>
      </c>
      <c r="C329" s="12" t="s">
        <v>46</v>
      </c>
      <c r="D329" s="13">
        <v>13.8</v>
      </c>
      <c r="E329" s="13">
        <f>[1]CPUs!I2856</f>
        <v>77.61</v>
      </c>
      <c r="F329" s="13">
        <v>95.94</v>
      </c>
      <c r="G329" s="13">
        <f t="shared" si="13"/>
        <v>1323.972</v>
      </c>
      <c r="H329" s="13">
        <v>0</v>
      </c>
      <c r="I329" s="13">
        <v>0</v>
      </c>
      <c r="J329" s="13">
        <v>0</v>
      </c>
      <c r="K329" s="13">
        <v>0</v>
      </c>
      <c r="L329" s="13">
        <v>0</v>
      </c>
      <c r="M329" s="124">
        <v>0</v>
      </c>
    </row>
    <row r="330" spans="1:13" ht="24.75" hidden="1" customHeight="1" x14ac:dyDescent="0.2">
      <c r="A330" s="123" t="s">
        <v>622</v>
      </c>
      <c r="B330" s="11" t="s">
        <v>623</v>
      </c>
      <c r="C330" s="12" t="s">
        <v>46</v>
      </c>
      <c r="D330" s="13">
        <v>78.3</v>
      </c>
      <c r="E330" s="13">
        <f>[1]CPUs!I2864</f>
        <v>53.175640000000001</v>
      </c>
      <c r="F330" s="13">
        <v>65.741043732000009</v>
      </c>
      <c r="G330" s="13">
        <f t="shared" si="13"/>
        <v>5147.5237242156009</v>
      </c>
      <c r="H330" s="13">
        <v>0</v>
      </c>
      <c r="I330" s="13">
        <v>0</v>
      </c>
      <c r="J330" s="13">
        <v>0</v>
      </c>
      <c r="K330" s="13">
        <v>0</v>
      </c>
      <c r="L330" s="13">
        <v>0</v>
      </c>
      <c r="M330" s="124">
        <v>0</v>
      </c>
    </row>
    <row r="331" spans="1:13" ht="24.75" hidden="1" customHeight="1" x14ac:dyDescent="0.2">
      <c r="A331" s="123" t="s">
        <v>624</v>
      </c>
      <c r="B331" s="11" t="s">
        <v>625</v>
      </c>
      <c r="C331" s="12" t="s">
        <v>46</v>
      </c>
      <c r="D331" s="13">
        <v>17.600000000000001</v>
      </c>
      <c r="E331" s="13">
        <f>[1]CPUs!I2872</f>
        <v>97.66</v>
      </c>
      <c r="F331" s="13">
        <v>120.73</v>
      </c>
      <c r="G331" s="13">
        <f>(F331*D331)</f>
        <v>2124.8480000000004</v>
      </c>
      <c r="H331" s="13">
        <v>0</v>
      </c>
      <c r="I331" s="13">
        <v>0</v>
      </c>
      <c r="J331" s="13">
        <v>0</v>
      </c>
      <c r="K331" s="13">
        <v>0</v>
      </c>
      <c r="L331" s="13">
        <v>0</v>
      </c>
      <c r="M331" s="124">
        <v>0</v>
      </c>
    </row>
    <row r="332" spans="1:13" ht="24.75" hidden="1" customHeight="1" x14ac:dyDescent="0.2">
      <c r="A332" s="123" t="s">
        <v>626</v>
      </c>
      <c r="B332" s="11" t="s">
        <v>627</v>
      </c>
      <c r="C332" s="12" t="s">
        <v>46</v>
      </c>
      <c r="D332" s="13">
        <v>10.3</v>
      </c>
      <c r="E332" s="13">
        <f>[1]CPUs!I2880</f>
        <v>116.66</v>
      </c>
      <c r="F332" s="13">
        <v>144.22</v>
      </c>
      <c r="G332" s="13">
        <f>(F332*D332)</f>
        <v>1485.4660000000001</v>
      </c>
      <c r="H332" s="13">
        <v>0</v>
      </c>
      <c r="I332" s="13">
        <v>0</v>
      </c>
      <c r="J332" s="13">
        <v>0</v>
      </c>
      <c r="K332" s="13">
        <v>0</v>
      </c>
      <c r="L332" s="13">
        <v>0</v>
      </c>
      <c r="M332" s="124">
        <v>0</v>
      </c>
    </row>
    <row r="333" spans="1:13" ht="24.75" hidden="1" customHeight="1" x14ac:dyDescent="0.2">
      <c r="A333" s="123" t="s">
        <v>628</v>
      </c>
      <c r="B333" s="11" t="s">
        <v>629</v>
      </c>
      <c r="C333" s="12" t="s">
        <v>46</v>
      </c>
      <c r="D333" s="13">
        <v>11.8</v>
      </c>
      <c r="E333" s="13">
        <f>[1]CPUs!I2888</f>
        <v>86.1</v>
      </c>
      <c r="F333" s="13">
        <v>106.44</v>
      </c>
      <c r="G333" s="13">
        <f t="shared" si="13"/>
        <v>1255.992</v>
      </c>
      <c r="H333" s="13">
        <v>0</v>
      </c>
      <c r="I333" s="13">
        <v>0</v>
      </c>
      <c r="J333" s="13">
        <v>0</v>
      </c>
      <c r="K333" s="13">
        <v>0</v>
      </c>
      <c r="L333" s="13">
        <v>0</v>
      </c>
      <c r="M333" s="124">
        <v>0</v>
      </c>
    </row>
    <row r="334" spans="1:13" ht="24.75" hidden="1" customHeight="1" x14ac:dyDescent="0.2">
      <c r="A334" s="123" t="s">
        <v>630</v>
      </c>
      <c r="B334" s="11" t="s">
        <v>631</v>
      </c>
      <c r="C334" s="12" t="s">
        <v>46</v>
      </c>
      <c r="D334" s="13">
        <v>84.8</v>
      </c>
      <c r="E334" s="13">
        <f>[1]CPUs!I2896</f>
        <v>118.35817999999999</v>
      </c>
      <c r="F334" s="13">
        <v>146.326217934</v>
      </c>
      <c r="G334" s="13">
        <f t="shared" si="13"/>
        <v>12408.4632808032</v>
      </c>
      <c r="H334" s="13">
        <v>0</v>
      </c>
      <c r="I334" s="13">
        <v>0</v>
      </c>
      <c r="J334" s="13">
        <v>0</v>
      </c>
      <c r="K334" s="13">
        <v>0</v>
      </c>
      <c r="L334" s="13">
        <v>0</v>
      </c>
      <c r="M334" s="124">
        <v>0</v>
      </c>
    </row>
    <row r="335" spans="1:13" ht="24.75" hidden="1" customHeight="1" x14ac:dyDescent="0.2">
      <c r="A335" s="123" t="s">
        <v>632</v>
      </c>
      <c r="B335" s="11" t="s">
        <v>633</v>
      </c>
      <c r="C335" s="12" t="s">
        <v>46</v>
      </c>
      <c r="D335" s="13">
        <v>58.5</v>
      </c>
      <c r="E335" s="13">
        <f>[1]CPUs!I2904</f>
        <v>42.957740000000001</v>
      </c>
      <c r="F335" s="13">
        <v>53.108653962000005</v>
      </c>
      <c r="G335" s="13">
        <f>(F335*D335)</f>
        <v>3106.8562567770005</v>
      </c>
      <c r="H335" s="13">
        <v>0</v>
      </c>
      <c r="I335" s="13">
        <v>0</v>
      </c>
      <c r="J335" s="13">
        <v>0</v>
      </c>
      <c r="K335" s="13">
        <v>0</v>
      </c>
      <c r="L335" s="13">
        <v>0</v>
      </c>
      <c r="M335" s="124">
        <v>0</v>
      </c>
    </row>
    <row r="336" spans="1:13" ht="24.75" hidden="1" customHeight="1" x14ac:dyDescent="0.2">
      <c r="A336" s="123" t="s">
        <v>634</v>
      </c>
      <c r="B336" s="11" t="s">
        <v>635</v>
      </c>
      <c r="C336" s="12" t="s">
        <v>46</v>
      </c>
      <c r="D336" s="13">
        <v>38</v>
      </c>
      <c r="E336" s="13">
        <f>[1]CPUs!I2912</f>
        <v>49.756839999999997</v>
      </c>
      <c r="F336" s="13">
        <v>61.514381291999996</v>
      </c>
      <c r="G336" s="13">
        <f>(F336*D336)</f>
        <v>2337.5464890959997</v>
      </c>
      <c r="H336" s="13">
        <v>0</v>
      </c>
      <c r="I336" s="13">
        <v>0</v>
      </c>
      <c r="J336" s="13">
        <v>0</v>
      </c>
      <c r="K336" s="13">
        <v>0</v>
      </c>
      <c r="L336" s="13">
        <v>0</v>
      </c>
      <c r="M336" s="124">
        <v>0</v>
      </c>
    </row>
    <row r="337" spans="1:13" ht="24.75" hidden="1" customHeight="1" x14ac:dyDescent="0.2">
      <c r="A337" s="123" t="s">
        <v>636</v>
      </c>
      <c r="B337" s="11" t="s">
        <v>637</v>
      </c>
      <c r="C337" s="12" t="s">
        <v>46</v>
      </c>
      <c r="D337" s="13">
        <v>2669.7</v>
      </c>
      <c r="E337" s="13">
        <f>[1]CPUs!I2920</f>
        <v>39.515839999999997</v>
      </c>
      <c r="F337" s="13">
        <v>48.853432991999995</v>
      </c>
      <c r="G337" s="13">
        <f t="shared" si="13"/>
        <v>130424.01005874238</v>
      </c>
      <c r="H337" s="13">
        <v>0</v>
      </c>
      <c r="I337" s="13">
        <v>0</v>
      </c>
      <c r="J337" s="13">
        <v>0</v>
      </c>
      <c r="K337" s="13">
        <v>0</v>
      </c>
      <c r="L337" s="13">
        <v>0</v>
      </c>
      <c r="M337" s="124">
        <v>0</v>
      </c>
    </row>
    <row r="338" spans="1:13" ht="24.75" hidden="1" customHeight="1" x14ac:dyDescent="0.2">
      <c r="A338" s="123" t="s">
        <v>638</v>
      </c>
      <c r="B338" s="11" t="s">
        <v>639</v>
      </c>
      <c r="C338" s="12" t="s">
        <v>46</v>
      </c>
      <c r="D338" s="13">
        <v>350</v>
      </c>
      <c r="E338" s="13">
        <f>[1]CPUs!I2928</f>
        <v>21.201599999999999</v>
      </c>
      <c r="F338" s="13">
        <v>26.21153808</v>
      </c>
      <c r="G338" s="13">
        <f>(F338*D338)</f>
        <v>9174.0383280000005</v>
      </c>
      <c r="H338" s="13">
        <v>0</v>
      </c>
      <c r="I338" s="13">
        <v>0</v>
      </c>
      <c r="J338" s="13">
        <v>0</v>
      </c>
      <c r="K338" s="13">
        <v>0</v>
      </c>
      <c r="L338" s="13">
        <v>0</v>
      </c>
      <c r="M338" s="124">
        <v>0</v>
      </c>
    </row>
    <row r="339" spans="1:13" ht="24.75" hidden="1" customHeight="1" x14ac:dyDescent="0.2">
      <c r="A339" s="123" t="s">
        <v>640</v>
      </c>
      <c r="B339" s="11" t="s">
        <v>641</v>
      </c>
      <c r="C339" s="12" t="s">
        <v>46</v>
      </c>
      <c r="D339" s="13">
        <v>45</v>
      </c>
      <c r="E339" s="13">
        <f>[1]CPUs!I2936</f>
        <v>28.04</v>
      </c>
      <c r="F339" s="13">
        <v>34.659999999999997</v>
      </c>
      <c r="G339" s="13">
        <f t="shared" si="13"/>
        <v>1559.6999999999998</v>
      </c>
      <c r="H339" s="13">
        <v>0</v>
      </c>
      <c r="I339" s="13">
        <v>0</v>
      </c>
      <c r="J339" s="13">
        <v>0</v>
      </c>
      <c r="K339" s="13">
        <v>0</v>
      </c>
      <c r="L339" s="13">
        <v>0</v>
      </c>
      <c r="M339" s="124">
        <v>0</v>
      </c>
    </row>
    <row r="340" spans="1:13" ht="24.75" customHeight="1" x14ac:dyDescent="0.2">
      <c r="A340" s="125" t="s">
        <v>642</v>
      </c>
      <c r="B340" s="16" t="s">
        <v>643</v>
      </c>
      <c r="C340" s="16"/>
      <c r="D340" s="20"/>
      <c r="E340" s="19"/>
      <c r="F340" s="19"/>
      <c r="G340" s="20">
        <f>SUM(G341:G344)</f>
        <v>611907.29</v>
      </c>
      <c r="H340" s="20"/>
      <c r="I340" s="19"/>
      <c r="J340" s="20"/>
      <c r="K340" s="20">
        <v>421486.935</v>
      </c>
      <c r="L340" s="20">
        <v>0</v>
      </c>
      <c r="M340" s="126">
        <v>421486.935</v>
      </c>
    </row>
    <row r="341" spans="1:13" ht="48" customHeight="1" x14ac:dyDescent="0.2">
      <c r="A341" s="123" t="s">
        <v>644</v>
      </c>
      <c r="B341" s="11" t="s">
        <v>645</v>
      </c>
      <c r="C341" s="12" t="s">
        <v>28</v>
      </c>
      <c r="D341" s="13">
        <v>1</v>
      </c>
      <c r="E341" s="13">
        <f>[1]CPUs!I2943</f>
        <v>156391.79679999998</v>
      </c>
      <c r="F341" s="13">
        <v>180929.67</v>
      </c>
      <c r="G341" s="13">
        <f>D341*F341</f>
        <v>180929.67</v>
      </c>
      <c r="H341" s="13">
        <v>0.5</v>
      </c>
      <c r="I341" s="13">
        <v>0</v>
      </c>
      <c r="J341" s="13">
        <v>0.5</v>
      </c>
      <c r="K341" s="13">
        <v>90464.835000000006</v>
      </c>
      <c r="L341" s="13">
        <v>0</v>
      </c>
      <c r="M341" s="124">
        <v>90464.835000000006</v>
      </c>
    </row>
    <row r="342" spans="1:13" ht="44.25" customHeight="1" x14ac:dyDescent="0.2">
      <c r="A342" s="123" t="s">
        <v>646</v>
      </c>
      <c r="B342" s="11" t="s">
        <v>647</v>
      </c>
      <c r="C342" s="12" t="s">
        <v>28</v>
      </c>
      <c r="D342" s="13">
        <v>1</v>
      </c>
      <c r="E342" s="13">
        <f>[1]CPUs!I2949</f>
        <v>54741.196399999993</v>
      </c>
      <c r="F342" s="13">
        <v>63330.09</v>
      </c>
      <c r="G342" s="13">
        <f>D342*F342</f>
        <v>63330.09</v>
      </c>
      <c r="H342" s="13">
        <v>1</v>
      </c>
      <c r="I342" s="13">
        <v>0</v>
      </c>
      <c r="J342" s="13">
        <v>1</v>
      </c>
      <c r="K342" s="13">
        <v>63330.09</v>
      </c>
      <c r="L342" s="13">
        <v>0</v>
      </c>
      <c r="M342" s="124">
        <v>63330.09</v>
      </c>
    </row>
    <row r="343" spans="1:13" ht="24.75" hidden="1" customHeight="1" x14ac:dyDescent="0.2">
      <c r="A343" s="123" t="s">
        <v>648</v>
      </c>
      <c r="B343" s="11" t="s">
        <v>649</v>
      </c>
      <c r="C343" s="12" t="s">
        <v>28</v>
      </c>
      <c r="D343" s="13">
        <v>1</v>
      </c>
      <c r="E343" s="13">
        <f>[1]CPUs!I2955</f>
        <v>8674.9599999999991</v>
      </c>
      <c r="F343" s="13">
        <v>10724.85</v>
      </c>
      <c r="G343" s="13">
        <f>D343*F343</f>
        <v>10724.85</v>
      </c>
      <c r="H343" s="13">
        <v>0</v>
      </c>
      <c r="I343" s="13">
        <v>0</v>
      </c>
      <c r="J343" s="13">
        <v>0</v>
      </c>
      <c r="K343" s="13">
        <v>0</v>
      </c>
      <c r="L343" s="13">
        <v>0</v>
      </c>
      <c r="M343" s="124">
        <v>0</v>
      </c>
    </row>
    <row r="344" spans="1:13" ht="54" customHeight="1" x14ac:dyDescent="0.2">
      <c r="A344" s="123" t="s">
        <v>650</v>
      </c>
      <c r="B344" s="11" t="s">
        <v>651</v>
      </c>
      <c r="C344" s="12" t="s">
        <v>28</v>
      </c>
      <c r="D344" s="13">
        <v>2</v>
      </c>
      <c r="E344" s="13">
        <f>[1]CPUs!I2962</f>
        <v>154258.226</v>
      </c>
      <c r="F344" s="13">
        <v>178461.34</v>
      </c>
      <c r="G344" s="13">
        <f>D344*F344</f>
        <v>356922.68</v>
      </c>
      <c r="H344" s="13">
        <v>1.5</v>
      </c>
      <c r="I344" s="13">
        <v>0</v>
      </c>
      <c r="J344" s="13">
        <v>1.5</v>
      </c>
      <c r="K344" s="13">
        <v>267692.01</v>
      </c>
      <c r="L344" s="13">
        <v>0</v>
      </c>
      <c r="M344" s="124">
        <v>267692.01</v>
      </c>
    </row>
    <row r="345" spans="1:13" ht="24.75" hidden="1" customHeight="1" x14ac:dyDescent="0.2">
      <c r="A345" s="125" t="s">
        <v>652</v>
      </c>
      <c r="B345" s="16" t="s">
        <v>653</v>
      </c>
      <c r="C345" s="16"/>
      <c r="D345" s="20"/>
      <c r="E345" s="19"/>
      <c r="F345" s="19"/>
      <c r="G345" s="20">
        <f>SUM(G346:G364)</f>
        <v>177281.32664636854</v>
      </c>
      <c r="H345" s="20"/>
      <c r="I345" s="19"/>
      <c r="J345" s="20"/>
      <c r="K345" s="20">
        <v>0</v>
      </c>
      <c r="L345" s="20">
        <v>0</v>
      </c>
      <c r="M345" s="126">
        <v>0</v>
      </c>
    </row>
    <row r="346" spans="1:13" ht="24.75" hidden="1" customHeight="1" x14ac:dyDescent="0.2">
      <c r="A346" s="123" t="s">
        <v>654</v>
      </c>
      <c r="B346" s="11" t="s">
        <v>655</v>
      </c>
      <c r="C346" s="12" t="s">
        <v>46</v>
      </c>
      <c r="D346" s="13">
        <v>210.14</v>
      </c>
      <c r="E346" s="13">
        <f>[1]CPUs!I2976</f>
        <v>79.788006999999993</v>
      </c>
      <c r="F346" s="13">
        <v>98.641913054099987</v>
      </c>
      <c r="G346" s="13">
        <f>D346*F346</f>
        <v>20728.611609188571</v>
      </c>
      <c r="H346" s="13">
        <v>0</v>
      </c>
      <c r="I346" s="13">
        <v>0</v>
      </c>
      <c r="J346" s="13">
        <v>0</v>
      </c>
      <c r="K346" s="13">
        <v>0</v>
      </c>
      <c r="L346" s="13">
        <v>0</v>
      </c>
      <c r="M346" s="124">
        <v>0</v>
      </c>
    </row>
    <row r="347" spans="1:13" ht="24.75" hidden="1" customHeight="1" x14ac:dyDescent="0.2">
      <c r="A347" s="123" t="s">
        <v>656</v>
      </c>
      <c r="B347" s="11" t="s">
        <v>657</v>
      </c>
      <c r="C347" s="12" t="s">
        <v>28</v>
      </c>
      <c r="D347" s="13">
        <v>39</v>
      </c>
      <c r="E347" s="13">
        <f>[1]CPUs!I2984</f>
        <v>117.78</v>
      </c>
      <c r="F347" s="13">
        <v>145.61000000000001</v>
      </c>
      <c r="G347" s="13">
        <f t="shared" ref="G347:G364" si="14">D347*F347</f>
        <v>5678.7900000000009</v>
      </c>
      <c r="H347" s="13">
        <v>0</v>
      </c>
      <c r="I347" s="13">
        <v>0</v>
      </c>
      <c r="J347" s="13">
        <v>0</v>
      </c>
      <c r="K347" s="13">
        <v>0</v>
      </c>
      <c r="L347" s="13">
        <v>0</v>
      </c>
      <c r="M347" s="124">
        <v>0</v>
      </c>
    </row>
    <row r="348" spans="1:13" ht="24.75" hidden="1" customHeight="1" x14ac:dyDescent="0.2">
      <c r="A348" s="123" t="s">
        <v>658</v>
      </c>
      <c r="B348" s="11" t="s">
        <v>659</v>
      </c>
      <c r="C348" s="12" t="s">
        <v>28</v>
      </c>
      <c r="D348" s="13">
        <v>9</v>
      </c>
      <c r="E348" s="13">
        <f>[1]CPUs!I2994</f>
        <v>157.97999999999999</v>
      </c>
      <c r="F348" s="13">
        <v>195.31</v>
      </c>
      <c r="G348" s="13">
        <f t="shared" si="14"/>
        <v>1757.79</v>
      </c>
      <c r="H348" s="13">
        <v>0</v>
      </c>
      <c r="I348" s="13">
        <v>0</v>
      </c>
      <c r="J348" s="13">
        <v>0</v>
      </c>
      <c r="K348" s="13">
        <v>0</v>
      </c>
      <c r="L348" s="13">
        <v>0</v>
      </c>
      <c r="M348" s="124">
        <v>0</v>
      </c>
    </row>
    <row r="349" spans="1:13" ht="24.75" hidden="1" customHeight="1" x14ac:dyDescent="0.2">
      <c r="A349" s="123" t="s">
        <v>660</v>
      </c>
      <c r="B349" s="11" t="s">
        <v>661</v>
      </c>
      <c r="C349" s="12" t="s">
        <v>28</v>
      </c>
      <c r="D349" s="13">
        <v>11</v>
      </c>
      <c r="E349" s="13">
        <f>[1]CPUs!I3004</f>
        <v>1680.7386000000001</v>
      </c>
      <c r="F349" s="13">
        <v>2077.8971311800001</v>
      </c>
      <c r="G349" s="13">
        <f>(F349*D349)</f>
        <v>22856.868442980001</v>
      </c>
      <c r="H349" s="13">
        <v>0</v>
      </c>
      <c r="I349" s="13">
        <v>0</v>
      </c>
      <c r="J349" s="13">
        <v>0</v>
      </c>
      <c r="K349" s="13">
        <v>0</v>
      </c>
      <c r="L349" s="13">
        <v>0</v>
      </c>
      <c r="M349" s="124">
        <v>0</v>
      </c>
    </row>
    <row r="350" spans="1:13" ht="24.75" hidden="1" customHeight="1" x14ac:dyDescent="0.2">
      <c r="A350" s="123" t="s">
        <v>662</v>
      </c>
      <c r="B350" s="11" t="s">
        <v>663</v>
      </c>
      <c r="C350" s="12" t="s">
        <v>28</v>
      </c>
      <c r="D350" s="13">
        <v>1</v>
      </c>
      <c r="E350" s="13">
        <f>[1]CPUs!I3018</f>
        <v>217.65</v>
      </c>
      <c r="F350" s="13">
        <v>269.08</v>
      </c>
      <c r="G350" s="13">
        <f t="shared" si="14"/>
        <v>269.08</v>
      </c>
      <c r="H350" s="13">
        <v>0</v>
      </c>
      <c r="I350" s="13">
        <v>0</v>
      </c>
      <c r="J350" s="13">
        <v>0</v>
      </c>
      <c r="K350" s="13">
        <v>0</v>
      </c>
      <c r="L350" s="13">
        <v>0</v>
      </c>
      <c r="M350" s="124">
        <v>0</v>
      </c>
    </row>
    <row r="351" spans="1:13" ht="24.75" hidden="1" customHeight="1" x14ac:dyDescent="0.2">
      <c r="A351" s="123" t="s">
        <v>664</v>
      </c>
      <c r="B351" s="11" t="s">
        <v>665</v>
      </c>
      <c r="C351" s="12" t="s">
        <v>28</v>
      </c>
      <c r="D351" s="13">
        <v>1</v>
      </c>
      <c r="E351" s="13">
        <f>[1]CPUs!I3027</f>
        <v>917.04</v>
      </c>
      <c r="F351" s="13">
        <v>1133.73</v>
      </c>
      <c r="G351" s="13">
        <f t="shared" si="14"/>
        <v>1133.73</v>
      </c>
      <c r="H351" s="13">
        <v>0</v>
      </c>
      <c r="I351" s="13">
        <v>0</v>
      </c>
      <c r="J351" s="13">
        <v>0</v>
      </c>
      <c r="K351" s="13">
        <v>0</v>
      </c>
      <c r="L351" s="13">
        <v>0</v>
      </c>
      <c r="M351" s="124">
        <v>0</v>
      </c>
    </row>
    <row r="352" spans="1:13" ht="24.75" hidden="1" customHeight="1" x14ac:dyDescent="0.2">
      <c r="A352" s="123" t="s">
        <v>666</v>
      </c>
      <c r="B352" s="11" t="s">
        <v>667</v>
      </c>
      <c r="C352" s="12" t="s">
        <v>28</v>
      </c>
      <c r="D352" s="13">
        <v>40</v>
      </c>
      <c r="E352" s="13">
        <f>[1]CPUs!I3036</f>
        <v>234.45359999999999</v>
      </c>
      <c r="F352" s="13">
        <v>289.85498568000003</v>
      </c>
      <c r="G352" s="13">
        <f>(F352*D352)</f>
        <v>11594.199427200001</v>
      </c>
      <c r="H352" s="13">
        <v>0</v>
      </c>
      <c r="I352" s="13">
        <v>0</v>
      </c>
      <c r="J352" s="13">
        <v>0</v>
      </c>
      <c r="K352" s="13">
        <v>0</v>
      </c>
      <c r="L352" s="13">
        <v>0</v>
      </c>
      <c r="M352" s="124">
        <v>0</v>
      </c>
    </row>
    <row r="353" spans="1:13" ht="24.75" hidden="1" customHeight="1" x14ac:dyDescent="0.2">
      <c r="A353" s="123" t="s">
        <v>668</v>
      </c>
      <c r="B353" s="11" t="s">
        <v>669</v>
      </c>
      <c r="C353" s="12" t="s">
        <v>28</v>
      </c>
      <c r="D353" s="13">
        <v>1</v>
      </c>
      <c r="E353" s="13">
        <f>[1]CPUs!I3045</f>
        <v>4697.34</v>
      </c>
      <c r="F353" s="13">
        <v>5807.32</v>
      </c>
      <c r="G353" s="13">
        <f t="shared" si="14"/>
        <v>5807.32</v>
      </c>
      <c r="H353" s="13">
        <v>0</v>
      </c>
      <c r="I353" s="13">
        <v>0</v>
      </c>
      <c r="J353" s="13">
        <v>0</v>
      </c>
      <c r="K353" s="13">
        <v>0</v>
      </c>
      <c r="L353" s="13">
        <v>0</v>
      </c>
      <c r="M353" s="124">
        <v>0</v>
      </c>
    </row>
    <row r="354" spans="1:13" ht="24.75" hidden="1" customHeight="1" x14ac:dyDescent="0.2">
      <c r="A354" s="123" t="s">
        <v>670</v>
      </c>
      <c r="B354" s="11" t="s">
        <v>671</v>
      </c>
      <c r="C354" s="12" t="s">
        <v>28</v>
      </c>
      <c r="D354" s="13">
        <v>11</v>
      </c>
      <c r="E354" s="13">
        <f>[1]CPUs!I3072</f>
        <v>147.79</v>
      </c>
      <c r="F354" s="13">
        <v>182.71</v>
      </c>
      <c r="G354" s="13">
        <f t="shared" si="14"/>
        <v>2009.8100000000002</v>
      </c>
      <c r="H354" s="13">
        <v>0</v>
      </c>
      <c r="I354" s="13">
        <v>0</v>
      </c>
      <c r="J354" s="13">
        <v>0</v>
      </c>
      <c r="K354" s="13">
        <v>0</v>
      </c>
      <c r="L354" s="13">
        <v>0</v>
      </c>
      <c r="M354" s="124">
        <v>0</v>
      </c>
    </row>
    <row r="355" spans="1:13" ht="24.75" hidden="1" customHeight="1" x14ac:dyDescent="0.2">
      <c r="A355" s="123" t="s">
        <v>672</v>
      </c>
      <c r="B355" s="11" t="s">
        <v>673</v>
      </c>
      <c r="C355" s="12" t="s">
        <v>28</v>
      </c>
      <c r="D355" s="13">
        <v>1</v>
      </c>
      <c r="E355" s="13">
        <f>[1]CPUs!I3080</f>
        <v>763.63</v>
      </c>
      <c r="F355" s="13">
        <v>883.44</v>
      </c>
      <c r="G355" s="13">
        <f t="shared" si="14"/>
        <v>883.44</v>
      </c>
      <c r="H355" s="13">
        <v>0</v>
      </c>
      <c r="I355" s="13">
        <v>0</v>
      </c>
      <c r="J355" s="13">
        <v>0</v>
      </c>
      <c r="K355" s="13">
        <v>0</v>
      </c>
      <c r="L355" s="13">
        <v>0</v>
      </c>
      <c r="M355" s="124">
        <v>0</v>
      </c>
    </row>
    <row r="356" spans="1:13" ht="24.75" hidden="1" customHeight="1" x14ac:dyDescent="0.2">
      <c r="A356" s="123" t="s">
        <v>674</v>
      </c>
      <c r="B356" s="11" t="s">
        <v>675</v>
      </c>
      <c r="C356" s="12" t="s">
        <v>28</v>
      </c>
      <c r="D356" s="13">
        <v>1</v>
      </c>
      <c r="E356" s="13">
        <f>[1]CPUs!I3086</f>
        <v>3105.37</v>
      </c>
      <c r="F356" s="13">
        <v>3592.6</v>
      </c>
      <c r="G356" s="13">
        <f t="shared" si="14"/>
        <v>3592.6</v>
      </c>
      <c r="H356" s="13">
        <v>0</v>
      </c>
      <c r="I356" s="13">
        <v>0</v>
      </c>
      <c r="J356" s="13">
        <v>0</v>
      </c>
      <c r="K356" s="13">
        <v>0</v>
      </c>
      <c r="L356" s="13">
        <v>0</v>
      </c>
      <c r="M356" s="124">
        <v>0</v>
      </c>
    </row>
    <row r="357" spans="1:13" ht="24.75" hidden="1" customHeight="1" x14ac:dyDescent="0.2">
      <c r="A357" s="123" t="s">
        <v>676</v>
      </c>
      <c r="B357" s="11" t="s">
        <v>677</v>
      </c>
      <c r="C357" s="12" t="s">
        <v>28</v>
      </c>
      <c r="D357" s="13">
        <v>11</v>
      </c>
      <c r="E357" s="13">
        <f>[1]CPUs!I3093</f>
        <v>80.25</v>
      </c>
      <c r="F357" s="13">
        <v>99.21</v>
      </c>
      <c r="G357" s="13">
        <f t="shared" si="14"/>
        <v>1091.31</v>
      </c>
      <c r="H357" s="13">
        <v>0</v>
      </c>
      <c r="I357" s="13">
        <v>0</v>
      </c>
      <c r="J357" s="13">
        <v>0</v>
      </c>
      <c r="K357" s="13">
        <v>0</v>
      </c>
      <c r="L357" s="13">
        <v>0</v>
      </c>
      <c r="M357" s="124">
        <v>0</v>
      </c>
    </row>
    <row r="358" spans="1:13" ht="24.75" hidden="1" customHeight="1" x14ac:dyDescent="0.2">
      <c r="A358" s="123" t="s">
        <v>678</v>
      </c>
      <c r="B358" s="11" t="s">
        <v>679</v>
      </c>
      <c r="C358" s="12" t="s">
        <v>28</v>
      </c>
      <c r="D358" s="13">
        <v>206</v>
      </c>
      <c r="E358" s="13">
        <f>[1]CPUs!I3101</f>
        <v>109.96559999999999</v>
      </c>
      <c r="F358" s="13">
        <v>127.22</v>
      </c>
      <c r="G358" s="13">
        <f t="shared" si="14"/>
        <v>26207.32</v>
      </c>
      <c r="H358" s="13">
        <v>0</v>
      </c>
      <c r="I358" s="13">
        <v>0</v>
      </c>
      <c r="J358" s="13">
        <v>0</v>
      </c>
      <c r="K358" s="13">
        <v>0</v>
      </c>
      <c r="L358" s="13">
        <v>0</v>
      </c>
      <c r="M358" s="124">
        <v>0</v>
      </c>
    </row>
    <row r="359" spans="1:13" ht="24.75" hidden="1" customHeight="1" x14ac:dyDescent="0.2">
      <c r="A359" s="123" t="s">
        <v>680</v>
      </c>
      <c r="B359" s="11" t="s">
        <v>681</v>
      </c>
      <c r="C359" s="12" t="s">
        <v>28</v>
      </c>
      <c r="D359" s="13">
        <v>155</v>
      </c>
      <c r="E359" s="13">
        <f>[1]CPUs!I3108</f>
        <v>141.75799999999998</v>
      </c>
      <c r="F359" s="13">
        <v>175.25541539999998</v>
      </c>
      <c r="G359" s="13">
        <f>(F359*D359)</f>
        <v>27164.589386999996</v>
      </c>
      <c r="H359" s="13">
        <v>0</v>
      </c>
      <c r="I359" s="13">
        <v>0</v>
      </c>
      <c r="J359" s="13">
        <v>0</v>
      </c>
      <c r="K359" s="13">
        <v>0</v>
      </c>
      <c r="L359" s="13">
        <v>0</v>
      </c>
      <c r="M359" s="124">
        <v>0</v>
      </c>
    </row>
    <row r="360" spans="1:13" ht="24.75" hidden="1" customHeight="1" x14ac:dyDescent="0.2">
      <c r="A360" s="123" t="s">
        <v>682</v>
      </c>
      <c r="B360" s="11" t="s">
        <v>683</v>
      </c>
      <c r="C360" s="12" t="s">
        <v>28</v>
      </c>
      <c r="D360" s="13">
        <v>155</v>
      </c>
      <c r="E360" s="13">
        <f>[1]CPUs!I3116</f>
        <v>208.51999999999998</v>
      </c>
      <c r="F360" s="13">
        <v>257.79327599999999</v>
      </c>
      <c r="G360" s="13">
        <f>(F360*D360)</f>
        <v>39957.957779999997</v>
      </c>
      <c r="H360" s="13">
        <v>0</v>
      </c>
      <c r="I360" s="13">
        <v>0</v>
      </c>
      <c r="J360" s="13">
        <v>0</v>
      </c>
      <c r="K360" s="13">
        <v>0</v>
      </c>
      <c r="L360" s="13">
        <v>0</v>
      </c>
      <c r="M360" s="124">
        <v>0</v>
      </c>
    </row>
    <row r="361" spans="1:13" ht="24.75" hidden="1" customHeight="1" x14ac:dyDescent="0.2">
      <c r="A361" s="123" t="s">
        <v>684</v>
      </c>
      <c r="B361" s="11" t="s">
        <v>685</v>
      </c>
      <c r="C361" s="12" t="s">
        <v>28</v>
      </c>
      <c r="D361" s="13">
        <v>29</v>
      </c>
      <c r="E361" s="13">
        <f>[1]CPUs!I3124</f>
        <v>156.74</v>
      </c>
      <c r="F361" s="13">
        <v>193.77</v>
      </c>
      <c r="G361" s="13">
        <f t="shared" si="14"/>
        <v>5619.33</v>
      </c>
      <c r="H361" s="13">
        <v>0</v>
      </c>
      <c r="I361" s="13">
        <v>0</v>
      </c>
      <c r="J361" s="13">
        <v>0</v>
      </c>
      <c r="K361" s="13">
        <v>0</v>
      </c>
      <c r="L361" s="13">
        <v>0</v>
      </c>
      <c r="M361" s="124">
        <v>0</v>
      </c>
    </row>
    <row r="362" spans="1:13" ht="24.75" hidden="1" customHeight="1" x14ac:dyDescent="0.2">
      <c r="A362" s="123" t="s">
        <v>686</v>
      </c>
      <c r="B362" s="11" t="s">
        <v>687</v>
      </c>
      <c r="C362" s="12" t="s">
        <v>13</v>
      </c>
      <c r="D362" s="13">
        <v>1</v>
      </c>
      <c r="E362" s="13">
        <f>[1]CPUs!I3132</f>
        <v>127.93</v>
      </c>
      <c r="F362" s="13">
        <v>158.15</v>
      </c>
      <c r="G362" s="13">
        <f t="shared" si="14"/>
        <v>158.15</v>
      </c>
      <c r="H362" s="13">
        <v>0</v>
      </c>
      <c r="I362" s="13">
        <v>0</v>
      </c>
      <c r="J362" s="13">
        <v>0</v>
      </c>
      <c r="K362" s="13">
        <v>0</v>
      </c>
      <c r="L362" s="13">
        <v>0</v>
      </c>
      <c r="M362" s="124">
        <v>0</v>
      </c>
    </row>
    <row r="363" spans="1:13" ht="24.75" hidden="1" customHeight="1" x14ac:dyDescent="0.2">
      <c r="A363" s="123" t="s">
        <v>688</v>
      </c>
      <c r="B363" s="11" t="s">
        <v>689</v>
      </c>
      <c r="C363" s="12" t="s">
        <v>13</v>
      </c>
      <c r="D363" s="13">
        <v>206</v>
      </c>
      <c r="E363" s="13">
        <f>[1]CPUs!I3139</f>
        <v>2.97</v>
      </c>
      <c r="F363" s="13">
        <v>3.67</v>
      </c>
      <c r="G363" s="13">
        <f t="shared" si="14"/>
        <v>756.02</v>
      </c>
      <c r="H363" s="13">
        <v>0</v>
      </c>
      <c r="I363" s="13">
        <v>0</v>
      </c>
      <c r="J363" s="13">
        <v>0</v>
      </c>
      <c r="K363" s="13">
        <v>0</v>
      </c>
      <c r="L363" s="13">
        <v>0</v>
      </c>
      <c r="M363" s="124">
        <v>0</v>
      </c>
    </row>
    <row r="364" spans="1:13" ht="24.75" hidden="1" customHeight="1" x14ac:dyDescent="0.2">
      <c r="A364" s="123" t="s">
        <v>690</v>
      </c>
      <c r="B364" s="11" t="s">
        <v>691</v>
      </c>
      <c r="C364" s="12" t="s">
        <v>28</v>
      </c>
      <c r="D364" s="13">
        <v>1</v>
      </c>
      <c r="E364" s="13">
        <f>[1]CPUs!I3146</f>
        <v>11.66</v>
      </c>
      <c r="F364" s="13">
        <v>14.41</v>
      </c>
      <c r="G364" s="13">
        <f t="shared" si="14"/>
        <v>14.41</v>
      </c>
      <c r="H364" s="13">
        <v>0</v>
      </c>
      <c r="I364" s="13">
        <v>0</v>
      </c>
      <c r="J364" s="13">
        <v>0</v>
      </c>
      <c r="K364" s="13">
        <v>0</v>
      </c>
      <c r="L364" s="13">
        <v>0</v>
      </c>
      <c r="M364" s="124">
        <v>0</v>
      </c>
    </row>
    <row r="365" spans="1:13" ht="24.75" hidden="1" customHeight="1" x14ac:dyDescent="0.2">
      <c r="A365" s="125" t="s">
        <v>692</v>
      </c>
      <c r="B365" s="16" t="s">
        <v>693</v>
      </c>
      <c r="C365" s="16"/>
      <c r="D365" s="20"/>
      <c r="E365" s="19"/>
      <c r="F365" s="19"/>
      <c r="G365" s="20">
        <f>SUM(G366:G369)</f>
        <v>69230.487013236634</v>
      </c>
      <c r="H365" s="20"/>
      <c r="I365" s="19"/>
      <c r="J365" s="20"/>
      <c r="K365" s="20">
        <v>0</v>
      </c>
      <c r="L365" s="20">
        <v>0</v>
      </c>
      <c r="M365" s="126">
        <v>0</v>
      </c>
    </row>
    <row r="366" spans="1:13" ht="24.75" hidden="1" customHeight="1" x14ac:dyDescent="0.2">
      <c r="A366" s="123" t="s">
        <v>694</v>
      </c>
      <c r="B366" s="11" t="s">
        <v>695</v>
      </c>
      <c r="C366" s="12" t="s">
        <v>696</v>
      </c>
      <c r="D366" s="13">
        <v>9.3800000000000008</v>
      </c>
      <c r="E366" s="13">
        <f>[1]CPUs!I3154</f>
        <v>510.97</v>
      </c>
      <c r="F366" s="13">
        <v>631.71</v>
      </c>
      <c r="G366" s="13">
        <f>(F366*D366)</f>
        <v>5925.439800000001</v>
      </c>
      <c r="H366" s="13">
        <v>0</v>
      </c>
      <c r="I366" s="13">
        <v>0</v>
      </c>
      <c r="J366" s="13">
        <v>0</v>
      </c>
      <c r="K366" s="13">
        <v>0</v>
      </c>
      <c r="L366" s="13">
        <v>0</v>
      </c>
      <c r="M366" s="124">
        <v>0</v>
      </c>
    </row>
    <row r="367" spans="1:13" ht="24.75" hidden="1" customHeight="1" x14ac:dyDescent="0.2">
      <c r="A367" s="123" t="s">
        <v>697</v>
      </c>
      <c r="B367" s="11" t="s">
        <v>698</v>
      </c>
      <c r="C367" s="12" t="s">
        <v>696</v>
      </c>
      <c r="D367" s="13">
        <v>1.76</v>
      </c>
      <c r="E367" s="13">
        <f>[1]CPUs!I3166</f>
        <v>1962.65</v>
      </c>
      <c r="F367" s="13">
        <v>2426.42</v>
      </c>
      <c r="G367" s="13">
        <f>(F367*D367)</f>
        <v>4270.4992000000002</v>
      </c>
      <c r="H367" s="13">
        <v>0</v>
      </c>
      <c r="I367" s="13">
        <v>0</v>
      </c>
      <c r="J367" s="13">
        <v>0</v>
      </c>
      <c r="K367" s="13">
        <v>0</v>
      </c>
      <c r="L367" s="13">
        <v>0</v>
      </c>
      <c r="M367" s="124">
        <v>0</v>
      </c>
    </row>
    <row r="368" spans="1:13" ht="24.75" hidden="1" customHeight="1" x14ac:dyDescent="0.2">
      <c r="A368" s="123" t="s">
        <v>699</v>
      </c>
      <c r="B368" s="11" t="s">
        <v>700</v>
      </c>
      <c r="C368" s="12" t="s">
        <v>46</v>
      </c>
      <c r="D368" s="13">
        <v>153.66</v>
      </c>
      <c r="E368" s="13">
        <f>[1]CPUs!I3177</f>
        <v>139.25608</v>
      </c>
      <c r="F368" s="13">
        <v>172.16229170399998</v>
      </c>
      <c r="G368" s="13">
        <f>(F368*D368)</f>
        <v>26454.457743236639</v>
      </c>
      <c r="H368" s="13">
        <v>0</v>
      </c>
      <c r="I368" s="13">
        <v>0</v>
      </c>
      <c r="J368" s="13">
        <v>0</v>
      </c>
      <c r="K368" s="13">
        <v>0</v>
      </c>
      <c r="L368" s="13">
        <v>0</v>
      </c>
      <c r="M368" s="124">
        <v>0</v>
      </c>
    </row>
    <row r="369" spans="1:13" ht="24.75" hidden="1" customHeight="1" x14ac:dyDescent="0.2">
      <c r="A369" s="123" t="s">
        <v>701</v>
      </c>
      <c r="B369" s="11" t="s">
        <v>702</v>
      </c>
      <c r="C369" s="12" t="s">
        <v>46</v>
      </c>
      <c r="D369" s="13">
        <v>235</v>
      </c>
      <c r="E369" s="13">
        <f>[1]CPUs!I3188</f>
        <v>112.13999999999999</v>
      </c>
      <c r="F369" s="13">
        <v>138.63868199999999</v>
      </c>
      <c r="G369" s="13">
        <f>D369*F369</f>
        <v>32580.090269999997</v>
      </c>
      <c r="H369" s="13">
        <v>0</v>
      </c>
      <c r="I369" s="13">
        <v>0</v>
      </c>
      <c r="J369" s="13">
        <v>0</v>
      </c>
      <c r="K369" s="13">
        <v>0</v>
      </c>
      <c r="L369" s="13">
        <v>0</v>
      </c>
      <c r="M369" s="124">
        <v>0</v>
      </c>
    </row>
    <row r="370" spans="1:13" ht="24.75" hidden="1" customHeight="1" x14ac:dyDescent="0.2">
      <c r="A370" s="125" t="s">
        <v>703</v>
      </c>
      <c r="B370" s="16" t="s">
        <v>704</v>
      </c>
      <c r="C370" s="16"/>
      <c r="D370" s="20"/>
      <c r="E370" s="19"/>
      <c r="F370" s="19"/>
      <c r="G370" s="20">
        <f>SUM(G371:G373)</f>
        <v>20007.4872</v>
      </c>
      <c r="H370" s="20"/>
      <c r="I370" s="19"/>
      <c r="J370" s="20"/>
      <c r="K370" s="20">
        <v>0</v>
      </c>
      <c r="L370" s="20">
        <v>0</v>
      </c>
      <c r="M370" s="126">
        <v>0</v>
      </c>
    </row>
    <row r="371" spans="1:13" ht="24.75" hidden="1" customHeight="1" x14ac:dyDescent="0.2">
      <c r="A371" s="123" t="s">
        <v>705</v>
      </c>
      <c r="B371" s="11" t="s">
        <v>706</v>
      </c>
      <c r="C371" s="12" t="s">
        <v>696</v>
      </c>
      <c r="D371" s="13">
        <v>250</v>
      </c>
      <c r="E371" s="13">
        <f>[1]CPUs!I3196</f>
        <v>16.2</v>
      </c>
      <c r="F371" s="13">
        <v>20.02806</v>
      </c>
      <c r="G371" s="13">
        <f>(F371*D371)</f>
        <v>5007.0150000000003</v>
      </c>
      <c r="H371" s="13">
        <v>0</v>
      </c>
      <c r="I371" s="13">
        <v>0</v>
      </c>
      <c r="J371" s="13">
        <v>0</v>
      </c>
      <c r="K371" s="13">
        <v>0</v>
      </c>
      <c r="L371" s="13">
        <v>0</v>
      </c>
      <c r="M371" s="124">
        <v>0</v>
      </c>
    </row>
    <row r="372" spans="1:13" ht="24.75" hidden="1" customHeight="1" x14ac:dyDescent="0.2">
      <c r="A372" s="123" t="s">
        <v>707</v>
      </c>
      <c r="B372" s="11" t="s">
        <v>708</v>
      </c>
      <c r="C372" s="12" t="s">
        <v>28</v>
      </c>
      <c r="D372" s="13">
        <v>320</v>
      </c>
      <c r="E372" s="13">
        <f>[1]CPUs!I3204</f>
        <v>32.949999999999996</v>
      </c>
      <c r="F372" s="13">
        <v>40.736084999999996</v>
      </c>
      <c r="G372" s="13">
        <f>(F372*D372)</f>
        <v>13035.547199999999</v>
      </c>
      <c r="H372" s="13">
        <v>0</v>
      </c>
      <c r="I372" s="13">
        <v>0</v>
      </c>
      <c r="J372" s="13">
        <v>0</v>
      </c>
      <c r="K372" s="13">
        <v>0</v>
      </c>
      <c r="L372" s="13">
        <v>0</v>
      </c>
      <c r="M372" s="124">
        <v>0</v>
      </c>
    </row>
    <row r="373" spans="1:13" ht="27.75" hidden="1" customHeight="1" x14ac:dyDescent="0.2">
      <c r="A373" s="123" t="s">
        <v>709</v>
      </c>
      <c r="B373" s="11" t="s">
        <v>710</v>
      </c>
      <c r="C373" s="12" t="s">
        <v>711</v>
      </c>
      <c r="D373" s="13">
        <v>35.5</v>
      </c>
      <c r="E373" s="13">
        <f>[1]CPUs!I3212</f>
        <v>47.84</v>
      </c>
      <c r="F373" s="13">
        <v>55.35</v>
      </c>
      <c r="G373" s="13">
        <f>(F373*D373)</f>
        <v>1964.925</v>
      </c>
      <c r="H373" s="13">
        <v>0</v>
      </c>
      <c r="I373" s="13">
        <v>0</v>
      </c>
      <c r="J373" s="13">
        <v>0</v>
      </c>
      <c r="K373" s="13">
        <v>0</v>
      </c>
      <c r="L373" s="13">
        <v>0</v>
      </c>
      <c r="M373" s="124">
        <v>0</v>
      </c>
    </row>
    <row r="374" spans="1:13" ht="24.75" hidden="1" customHeight="1" x14ac:dyDescent="0.2">
      <c r="A374" s="125" t="s">
        <v>712</v>
      </c>
      <c r="B374" s="16" t="s">
        <v>713</v>
      </c>
      <c r="C374" s="16"/>
      <c r="D374" s="20"/>
      <c r="E374" s="19"/>
      <c r="F374" s="19"/>
      <c r="G374" s="20">
        <f>G375</f>
        <v>213326.78628468001</v>
      </c>
      <c r="H374" s="20"/>
      <c r="I374" s="19"/>
      <c r="J374" s="20"/>
      <c r="K374" s="20">
        <v>0</v>
      </c>
      <c r="L374" s="20">
        <v>0</v>
      </c>
      <c r="M374" s="126">
        <v>0</v>
      </c>
    </row>
    <row r="375" spans="1:13" ht="24.75" hidden="1" customHeight="1" x14ac:dyDescent="0.2">
      <c r="A375" s="125" t="s">
        <v>714</v>
      </c>
      <c r="B375" s="16" t="s">
        <v>715</v>
      </c>
      <c r="C375" s="16"/>
      <c r="D375" s="20"/>
      <c r="E375" s="19"/>
      <c r="F375" s="19"/>
      <c r="G375" s="20">
        <f>SUM(G376:G381)</f>
        <v>213326.78628468001</v>
      </c>
      <c r="H375" s="20"/>
      <c r="I375" s="19"/>
      <c r="J375" s="20"/>
      <c r="K375" s="20">
        <v>0</v>
      </c>
      <c r="L375" s="20">
        <v>0</v>
      </c>
      <c r="M375" s="126">
        <v>0</v>
      </c>
    </row>
    <row r="376" spans="1:13" ht="24.75" hidden="1" customHeight="1" x14ac:dyDescent="0.2">
      <c r="A376" s="123" t="s">
        <v>716</v>
      </c>
      <c r="B376" s="11" t="s">
        <v>717</v>
      </c>
      <c r="C376" s="12" t="s">
        <v>46</v>
      </c>
      <c r="D376" s="13">
        <v>1150</v>
      </c>
      <c r="E376" s="13">
        <f>[1]CPUs!I3219</f>
        <v>11.866655999999999</v>
      </c>
      <c r="F376" s="13">
        <v>14.670746812799999</v>
      </c>
      <c r="G376" s="13">
        <f>(F376*D376)</f>
        <v>16871.358834719998</v>
      </c>
      <c r="H376" s="13">
        <v>0</v>
      </c>
      <c r="I376" s="13">
        <v>0</v>
      </c>
      <c r="J376" s="13">
        <v>0</v>
      </c>
      <c r="K376" s="13">
        <v>0</v>
      </c>
      <c r="L376" s="13">
        <v>0</v>
      </c>
      <c r="M376" s="124">
        <v>0</v>
      </c>
    </row>
    <row r="377" spans="1:13" ht="24.75" hidden="1" customHeight="1" x14ac:dyDescent="0.2">
      <c r="A377" s="123" t="s">
        <v>718</v>
      </c>
      <c r="B377" s="11" t="s">
        <v>719</v>
      </c>
      <c r="C377" s="12" t="s">
        <v>720</v>
      </c>
      <c r="D377" s="13">
        <v>20950</v>
      </c>
      <c r="E377" s="13">
        <f>[1]CPUs!I3227</f>
        <v>4.9367600000000005</v>
      </c>
      <c r="F377" s="13">
        <v>6.1033163880000005</v>
      </c>
      <c r="G377" s="13">
        <f>(F377*D377)</f>
        <v>127864.47832860002</v>
      </c>
      <c r="H377" s="13">
        <v>0</v>
      </c>
      <c r="I377" s="13">
        <v>0</v>
      </c>
      <c r="J377" s="13">
        <v>0</v>
      </c>
      <c r="K377" s="13">
        <v>0</v>
      </c>
      <c r="L377" s="13">
        <v>0</v>
      </c>
      <c r="M377" s="124">
        <v>0</v>
      </c>
    </row>
    <row r="378" spans="1:13" ht="24.75" hidden="1" customHeight="1" x14ac:dyDescent="0.2">
      <c r="A378" s="123" t="s">
        <v>718</v>
      </c>
      <c r="B378" s="11" t="s">
        <v>721</v>
      </c>
      <c r="C378" s="12" t="s">
        <v>28</v>
      </c>
      <c r="D378" s="13">
        <v>321</v>
      </c>
      <c r="E378" s="13">
        <f>[1]CPUs!I3235</f>
        <v>97.37</v>
      </c>
      <c r="F378" s="13">
        <v>112.65</v>
      </c>
      <c r="G378" s="13">
        <f>D378*F378</f>
        <v>36160.65</v>
      </c>
      <c r="H378" s="13">
        <v>0</v>
      </c>
      <c r="I378" s="13">
        <v>0</v>
      </c>
      <c r="J378" s="13">
        <v>0</v>
      </c>
      <c r="K378" s="13">
        <v>0</v>
      </c>
      <c r="L378" s="13">
        <v>0</v>
      </c>
      <c r="M378" s="124">
        <v>0</v>
      </c>
    </row>
    <row r="379" spans="1:13" ht="24.75" hidden="1" customHeight="1" x14ac:dyDescent="0.2">
      <c r="A379" s="123" t="s">
        <v>722</v>
      </c>
      <c r="B379" s="11" t="s">
        <v>723</v>
      </c>
      <c r="C379" s="12" t="s">
        <v>724</v>
      </c>
      <c r="D379" s="13">
        <v>321</v>
      </c>
      <c r="E379" s="13">
        <f>[1]CPUs!I3242</f>
        <v>25.2</v>
      </c>
      <c r="F379" s="13">
        <v>31.154730000000001</v>
      </c>
      <c r="G379" s="13">
        <f>(F379*D379)</f>
        <v>10000.66833</v>
      </c>
      <c r="H379" s="13">
        <v>0</v>
      </c>
      <c r="I379" s="13">
        <v>0</v>
      </c>
      <c r="J379" s="13">
        <v>0</v>
      </c>
      <c r="K379" s="13">
        <v>0</v>
      </c>
      <c r="L379" s="13">
        <v>0</v>
      </c>
      <c r="M379" s="124">
        <v>0</v>
      </c>
    </row>
    <row r="380" spans="1:13" ht="24.75" hidden="1" customHeight="1" x14ac:dyDescent="0.2">
      <c r="A380" s="123" t="s">
        <v>725</v>
      </c>
      <c r="B380" s="11" t="s">
        <v>726</v>
      </c>
      <c r="C380" s="12" t="s">
        <v>46</v>
      </c>
      <c r="D380" s="13">
        <v>360</v>
      </c>
      <c r="E380" s="13">
        <f>[1]CPUs!I3248</f>
        <v>29.91752</v>
      </c>
      <c r="F380" s="13">
        <v>36.987029976000002</v>
      </c>
      <c r="G380" s="13">
        <f>D380*F380</f>
        <v>13315.33079136</v>
      </c>
      <c r="H380" s="13">
        <v>0</v>
      </c>
      <c r="I380" s="13">
        <v>0</v>
      </c>
      <c r="J380" s="13">
        <v>0</v>
      </c>
      <c r="K380" s="13">
        <v>0</v>
      </c>
      <c r="L380" s="13">
        <v>0</v>
      </c>
      <c r="M380" s="124">
        <v>0</v>
      </c>
    </row>
    <row r="381" spans="1:13" ht="24.75" hidden="1" customHeight="1" x14ac:dyDescent="0.2">
      <c r="A381" s="123" t="s">
        <v>727</v>
      </c>
      <c r="B381" s="11" t="s">
        <v>615</v>
      </c>
      <c r="C381" s="12" t="s">
        <v>46</v>
      </c>
      <c r="D381" s="13">
        <v>95</v>
      </c>
      <c r="E381" s="13">
        <f>[1]CPUs!I3256</f>
        <v>77.601140000000001</v>
      </c>
      <c r="F381" s="13">
        <v>95.94</v>
      </c>
      <c r="G381" s="13">
        <f>D381*F381</f>
        <v>9114.2999999999993</v>
      </c>
      <c r="H381" s="13">
        <v>0</v>
      </c>
      <c r="I381" s="13">
        <v>0</v>
      </c>
      <c r="J381" s="13">
        <v>0</v>
      </c>
      <c r="K381" s="13">
        <v>0</v>
      </c>
      <c r="L381" s="13">
        <v>0</v>
      </c>
      <c r="M381" s="124">
        <v>0</v>
      </c>
    </row>
    <row r="382" spans="1:13" ht="24.75" customHeight="1" x14ac:dyDescent="0.2">
      <c r="A382" s="125" t="s">
        <v>728</v>
      </c>
      <c r="B382" s="16" t="s">
        <v>729</v>
      </c>
      <c r="C382" s="16"/>
      <c r="D382" s="20"/>
      <c r="E382" s="19"/>
      <c r="F382" s="19"/>
      <c r="G382" s="20">
        <f>G383+G396+G407+G412+G424</f>
        <v>520061.69251411856</v>
      </c>
      <c r="H382" s="20"/>
      <c r="I382" s="19"/>
      <c r="J382" s="20"/>
      <c r="K382" s="20">
        <v>362120.93647709995</v>
      </c>
      <c r="L382" s="20">
        <v>27955.2414365322</v>
      </c>
      <c r="M382" s="126">
        <v>390076.17791363213</v>
      </c>
    </row>
    <row r="383" spans="1:13" ht="24.75" customHeight="1" x14ac:dyDescent="0.2">
      <c r="A383" s="125" t="s">
        <v>730</v>
      </c>
      <c r="B383" s="16" t="s">
        <v>731</v>
      </c>
      <c r="C383" s="16"/>
      <c r="D383" s="20"/>
      <c r="E383" s="19"/>
      <c r="F383" s="19"/>
      <c r="G383" s="20">
        <f>SUM(G384:G395)</f>
        <v>210935.57249999998</v>
      </c>
      <c r="H383" s="20"/>
      <c r="I383" s="19"/>
      <c r="J383" s="20"/>
      <c r="K383" s="20">
        <v>205822.36249999999</v>
      </c>
      <c r="L383" s="20">
        <v>0</v>
      </c>
      <c r="M383" s="126">
        <v>205822.36249999999</v>
      </c>
    </row>
    <row r="384" spans="1:13" ht="26.1" customHeight="1" x14ac:dyDescent="0.2">
      <c r="A384" s="123" t="s">
        <v>732</v>
      </c>
      <c r="B384" s="11" t="s">
        <v>733</v>
      </c>
      <c r="C384" s="12" t="s">
        <v>696</v>
      </c>
      <c r="D384" s="13">
        <v>1220</v>
      </c>
      <c r="E384" s="13">
        <f>[1]CPUs!I3265</f>
        <v>1.55</v>
      </c>
      <c r="F384" s="13">
        <v>1.91</v>
      </c>
      <c r="G384" s="13">
        <f>D384*F384</f>
        <v>2330.1999999999998</v>
      </c>
      <c r="H384" s="13">
        <v>0</v>
      </c>
      <c r="I384" s="13">
        <v>0</v>
      </c>
      <c r="J384" s="13">
        <v>0</v>
      </c>
      <c r="K384" s="13">
        <v>0</v>
      </c>
      <c r="L384" s="13">
        <v>0</v>
      </c>
      <c r="M384" s="124">
        <v>0</v>
      </c>
    </row>
    <row r="385" spans="1:13" ht="26.1" customHeight="1" x14ac:dyDescent="0.2">
      <c r="A385" s="123" t="s">
        <v>734</v>
      </c>
      <c r="B385" s="11" t="s">
        <v>735</v>
      </c>
      <c r="C385" s="12" t="s">
        <v>28</v>
      </c>
      <c r="D385" s="13">
        <v>12</v>
      </c>
      <c r="E385" s="13">
        <f>[1]CPUs!I3272</f>
        <v>227.81</v>
      </c>
      <c r="F385" s="13">
        <v>281.64</v>
      </c>
      <c r="G385" s="13">
        <f t="shared" ref="G385:G395" si="15">D385*F385</f>
        <v>3379.68</v>
      </c>
      <c r="H385" s="13">
        <v>12</v>
      </c>
      <c r="I385" s="13">
        <v>0</v>
      </c>
      <c r="J385" s="13">
        <v>12</v>
      </c>
      <c r="K385" s="13">
        <v>3379.68</v>
      </c>
      <c r="L385" s="13">
        <v>0</v>
      </c>
      <c r="M385" s="124">
        <v>3379.68</v>
      </c>
    </row>
    <row r="386" spans="1:13" ht="39" customHeight="1" x14ac:dyDescent="0.2">
      <c r="A386" s="123" t="s">
        <v>736</v>
      </c>
      <c r="B386" s="11" t="s">
        <v>737</v>
      </c>
      <c r="C386" s="12" t="s">
        <v>28</v>
      </c>
      <c r="D386" s="13">
        <v>9</v>
      </c>
      <c r="E386" s="13">
        <f>[1]CPUs!I3281</f>
        <v>93.64</v>
      </c>
      <c r="F386" s="13">
        <v>115.76</v>
      </c>
      <c r="G386" s="13">
        <f t="shared" si="15"/>
        <v>1041.8400000000001</v>
      </c>
      <c r="H386" s="13">
        <v>9</v>
      </c>
      <c r="I386" s="13">
        <v>0</v>
      </c>
      <c r="J386" s="13">
        <v>9</v>
      </c>
      <c r="K386" s="13">
        <v>1041.8400000000001</v>
      </c>
      <c r="L386" s="13">
        <v>0</v>
      </c>
      <c r="M386" s="124">
        <v>1041.8400000000001</v>
      </c>
    </row>
    <row r="387" spans="1:13" ht="39" customHeight="1" x14ac:dyDescent="0.2">
      <c r="A387" s="123" t="s">
        <v>738</v>
      </c>
      <c r="B387" s="11" t="s">
        <v>739</v>
      </c>
      <c r="C387" s="12" t="s">
        <v>28</v>
      </c>
      <c r="D387" s="13">
        <v>21</v>
      </c>
      <c r="E387" s="13">
        <f>[1]CPUs!I3288</f>
        <v>144.41999999999999</v>
      </c>
      <c r="F387" s="13">
        <v>178.54</v>
      </c>
      <c r="G387" s="13">
        <f t="shared" si="15"/>
        <v>3749.3399999999997</v>
      </c>
      <c r="H387" s="13">
        <v>21</v>
      </c>
      <c r="I387" s="13">
        <v>0</v>
      </c>
      <c r="J387" s="13">
        <v>21</v>
      </c>
      <c r="K387" s="13">
        <v>3749.3399999999997</v>
      </c>
      <c r="L387" s="13">
        <v>0</v>
      </c>
      <c r="M387" s="124">
        <v>3749.3399999999997</v>
      </c>
    </row>
    <row r="388" spans="1:13" ht="24" customHeight="1" x14ac:dyDescent="0.2">
      <c r="A388" s="123" t="s">
        <v>740</v>
      </c>
      <c r="B388" s="11" t="s">
        <v>741</v>
      </c>
      <c r="C388" s="12" t="s">
        <v>31</v>
      </c>
      <c r="D388" s="13">
        <v>375</v>
      </c>
      <c r="E388" s="13">
        <f>[1]CPUs!I3297</f>
        <v>1.62</v>
      </c>
      <c r="F388" s="13">
        <v>2</v>
      </c>
      <c r="G388" s="13">
        <f t="shared" si="15"/>
        <v>750</v>
      </c>
      <c r="H388" s="13">
        <v>375</v>
      </c>
      <c r="I388" s="13">
        <v>0</v>
      </c>
      <c r="J388" s="13">
        <v>375</v>
      </c>
      <c r="K388" s="13">
        <v>750</v>
      </c>
      <c r="L388" s="13">
        <v>0</v>
      </c>
      <c r="M388" s="124">
        <v>750</v>
      </c>
    </row>
    <row r="389" spans="1:13" ht="65.099999999999994" customHeight="1" x14ac:dyDescent="0.2">
      <c r="A389" s="123" t="s">
        <v>742</v>
      </c>
      <c r="B389" s="11" t="s">
        <v>743</v>
      </c>
      <c r="C389" s="12" t="s">
        <v>744</v>
      </c>
      <c r="D389" s="13">
        <v>220</v>
      </c>
      <c r="E389" s="13">
        <f>[1]CPUs!I3304</f>
        <v>113.83</v>
      </c>
      <c r="F389" s="13">
        <v>140.72</v>
      </c>
      <c r="G389" s="13">
        <f t="shared" si="15"/>
        <v>30958.400000000001</v>
      </c>
      <c r="H389" s="13">
        <v>220</v>
      </c>
      <c r="I389" s="13">
        <v>0</v>
      </c>
      <c r="J389" s="13">
        <v>220</v>
      </c>
      <c r="K389" s="13">
        <v>30958.400000000001</v>
      </c>
      <c r="L389" s="13">
        <v>0</v>
      </c>
      <c r="M389" s="124">
        <v>30958.400000000001</v>
      </c>
    </row>
    <row r="390" spans="1:13" ht="26.1" customHeight="1" x14ac:dyDescent="0.2">
      <c r="A390" s="123" t="s">
        <v>745</v>
      </c>
      <c r="B390" s="11" t="s">
        <v>746</v>
      </c>
      <c r="C390" s="12" t="s">
        <v>59</v>
      </c>
      <c r="D390" s="13">
        <v>25.3</v>
      </c>
      <c r="E390" s="13">
        <f>[1]CPUs!I3314</f>
        <v>490.52</v>
      </c>
      <c r="F390" s="13">
        <v>606.41999999999996</v>
      </c>
      <c r="G390" s="13">
        <f>(F390*D390)</f>
        <v>15342.425999999999</v>
      </c>
      <c r="H390" s="13">
        <v>25.3</v>
      </c>
      <c r="I390" s="13">
        <v>0</v>
      </c>
      <c r="J390" s="13">
        <v>25.3</v>
      </c>
      <c r="K390" s="13">
        <v>15342.425999999999</v>
      </c>
      <c r="L390" s="13">
        <v>0</v>
      </c>
      <c r="M390" s="124">
        <v>15342.425999999999</v>
      </c>
    </row>
    <row r="391" spans="1:13" ht="51.95" hidden="1" customHeight="1" x14ac:dyDescent="0.2">
      <c r="A391" s="123" t="s">
        <v>747</v>
      </c>
      <c r="B391" s="11" t="s">
        <v>748</v>
      </c>
      <c r="C391" s="12" t="s">
        <v>744</v>
      </c>
      <c r="D391" s="13">
        <v>220</v>
      </c>
      <c r="E391" s="13">
        <f>[1]CPUs!I3322</f>
        <v>10.24</v>
      </c>
      <c r="F391" s="13">
        <v>12.65</v>
      </c>
      <c r="G391" s="13">
        <f t="shared" si="15"/>
        <v>2783</v>
      </c>
      <c r="H391" s="13">
        <v>0</v>
      </c>
      <c r="I391" s="13">
        <v>0</v>
      </c>
      <c r="J391" s="13">
        <v>0</v>
      </c>
      <c r="K391" s="13">
        <v>0</v>
      </c>
      <c r="L391" s="13">
        <v>0</v>
      </c>
      <c r="M391" s="124">
        <v>0</v>
      </c>
    </row>
    <row r="392" spans="1:13" ht="26.1" customHeight="1" x14ac:dyDescent="0.2">
      <c r="A392" s="123" t="s">
        <v>749</v>
      </c>
      <c r="B392" s="11" t="s">
        <v>750</v>
      </c>
      <c r="C392" s="12" t="s">
        <v>31</v>
      </c>
      <c r="D392" s="13">
        <v>152.88999999999999</v>
      </c>
      <c r="E392" s="13">
        <f>[1]CPUs!I3331</f>
        <v>2.63</v>
      </c>
      <c r="F392" s="13">
        <v>3.25</v>
      </c>
      <c r="G392" s="13">
        <f t="shared" si="15"/>
        <v>496.89249999999993</v>
      </c>
      <c r="H392" s="13">
        <v>152.88999999999999</v>
      </c>
      <c r="I392" s="13">
        <v>0</v>
      </c>
      <c r="J392" s="13">
        <v>152.88999999999999</v>
      </c>
      <c r="K392" s="13">
        <v>496.89249999999993</v>
      </c>
      <c r="L392" s="13">
        <v>0</v>
      </c>
      <c r="M392" s="124">
        <v>496.89249999999993</v>
      </c>
    </row>
    <row r="393" spans="1:13" ht="26.1" customHeight="1" x14ac:dyDescent="0.2">
      <c r="A393" s="123" t="s">
        <v>751</v>
      </c>
      <c r="B393" s="11" t="s">
        <v>752</v>
      </c>
      <c r="C393" s="12" t="s">
        <v>31</v>
      </c>
      <c r="D393" s="13">
        <v>15</v>
      </c>
      <c r="E393" s="13">
        <f>[1]CPUs!I3338</f>
        <v>7.34</v>
      </c>
      <c r="F393" s="13">
        <v>9.07</v>
      </c>
      <c r="G393" s="13">
        <f t="shared" si="15"/>
        <v>136.05000000000001</v>
      </c>
      <c r="H393" s="13">
        <v>15</v>
      </c>
      <c r="I393" s="13">
        <v>0</v>
      </c>
      <c r="J393" s="13">
        <v>15</v>
      </c>
      <c r="K393" s="13">
        <v>136.05000000000001</v>
      </c>
      <c r="L393" s="13">
        <v>0</v>
      </c>
      <c r="M393" s="124">
        <v>136.05000000000001</v>
      </c>
    </row>
    <row r="394" spans="1:13" ht="26.1" customHeight="1" x14ac:dyDescent="0.2">
      <c r="A394" s="123" t="s">
        <v>753</v>
      </c>
      <c r="B394" s="11" t="s">
        <v>754</v>
      </c>
      <c r="C394" s="12" t="s">
        <v>59</v>
      </c>
      <c r="D394" s="13">
        <v>182.4</v>
      </c>
      <c r="E394" s="13">
        <f>[1]CPUs!I3345</f>
        <v>84.77</v>
      </c>
      <c r="F394" s="13">
        <v>104.8</v>
      </c>
      <c r="G394" s="13">
        <f t="shared" si="15"/>
        <v>19115.52</v>
      </c>
      <c r="H394" s="13">
        <v>182.4</v>
      </c>
      <c r="I394" s="13">
        <v>0</v>
      </c>
      <c r="J394" s="13">
        <v>182.4</v>
      </c>
      <c r="K394" s="13">
        <v>19115.52</v>
      </c>
      <c r="L394" s="13">
        <v>0</v>
      </c>
      <c r="M394" s="124">
        <v>19115.52</v>
      </c>
    </row>
    <row r="395" spans="1:13" ht="31.5" customHeight="1" x14ac:dyDescent="0.2">
      <c r="A395" s="127" t="s">
        <v>871</v>
      </c>
      <c r="B395" s="55" t="s">
        <v>872</v>
      </c>
      <c r="C395" s="56" t="s">
        <v>879</v>
      </c>
      <c r="D395" s="57">
        <v>134899.19999999998</v>
      </c>
      <c r="E395" s="57">
        <v>134899.19999999998</v>
      </c>
      <c r="F395" s="68">
        <v>0.97</v>
      </c>
      <c r="G395" s="13">
        <f t="shared" si="15"/>
        <v>130852.22399999997</v>
      </c>
      <c r="H395" s="13">
        <v>134899.19999999998</v>
      </c>
      <c r="I395" s="13">
        <v>0</v>
      </c>
      <c r="J395" s="13">
        <v>134899.19999999998</v>
      </c>
      <c r="K395" s="13">
        <v>130852.22399999997</v>
      </c>
      <c r="L395" s="13">
        <v>0</v>
      </c>
      <c r="M395" s="124">
        <v>130852.22399999997</v>
      </c>
    </row>
    <row r="396" spans="1:13" ht="24" customHeight="1" x14ac:dyDescent="0.2">
      <c r="A396" s="125" t="s">
        <v>755</v>
      </c>
      <c r="B396" s="16" t="s">
        <v>756</v>
      </c>
      <c r="C396" s="16"/>
      <c r="D396" s="19"/>
      <c r="E396" s="19"/>
      <c r="F396" s="19"/>
      <c r="G396" s="20">
        <f>SUM(G397:G406)</f>
        <v>207421.97350000002</v>
      </c>
      <c r="H396" s="20"/>
      <c r="I396" s="19"/>
      <c r="J396" s="20"/>
      <c r="K396" s="20">
        <v>139491.0030771</v>
      </c>
      <c r="L396" s="20">
        <v>0</v>
      </c>
      <c r="M396" s="126">
        <v>139491.0030771</v>
      </c>
    </row>
    <row r="397" spans="1:13" ht="26.1" customHeight="1" x14ac:dyDescent="0.2">
      <c r="A397" s="123" t="s">
        <v>757</v>
      </c>
      <c r="B397" s="11" t="s">
        <v>758</v>
      </c>
      <c r="C397" s="12" t="s">
        <v>59</v>
      </c>
      <c r="D397" s="13">
        <v>17.18</v>
      </c>
      <c r="E397" s="13">
        <f>[1]CPUs!I3352</f>
        <v>568.28</v>
      </c>
      <c r="F397" s="13">
        <v>702.56</v>
      </c>
      <c r="G397" s="13">
        <f>D397*F397</f>
        <v>12069.980799999999</v>
      </c>
      <c r="H397" s="13">
        <v>9.5939999999999994</v>
      </c>
      <c r="I397" s="13">
        <v>0</v>
      </c>
      <c r="J397" s="13">
        <v>9.5939999999999994</v>
      </c>
      <c r="K397" s="13">
        <v>6740.360639999999</v>
      </c>
      <c r="L397" s="13">
        <v>0</v>
      </c>
      <c r="M397" s="124">
        <v>6740.360639999999</v>
      </c>
    </row>
    <row r="398" spans="1:13" ht="39" customHeight="1" x14ac:dyDescent="0.2">
      <c r="A398" s="123" t="s">
        <v>759</v>
      </c>
      <c r="B398" s="11" t="s">
        <v>760</v>
      </c>
      <c r="C398" s="12" t="s">
        <v>79</v>
      </c>
      <c r="D398" s="13">
        <v>3696.22</v>
      </c>
      <c r="E398" s="13">
        <f>[1]CPUs!I3360</f>
        <v>12.65</v>
      </c>
      <c r="F398" s="13">
        <v>15.63</v>
      </c>
      <c r="G398" s="13">
        <f>(F398*D398)</f>
        <v>57771.918599999997</v>
      </c>
      <c r="H398" s="13">
        <v>0</v>
      </c>
      <c r="I398" s="13">
        <v>0</v>
      </c>
      <c r="J398" s="13">
        <v>0</v>
      </c>
      <c r="K398" s="13">
        <v>0</v>
      </c>
      <c r="L398" s="13">
        <v>0</v>
      </c>
      <c r="M398" s="124">
        <v>0</v>
      </c>
    </row>
    <row r="399" spans="1:13" ht="26.1" customHeight="1" x14ac:dyDescent="0.2">
      <c r="A399" s="123" t="s">
        <v>761</v>
      </c>
      <c r="B399" s="11" t="s">
        <v>762</v>
      </c>
      <c r="C399" s="12" t="s">
        <v>79</v>
      </c>
      <c r="D399" s="13">
        <v>179.25</v>
      </c>
      <c r="E399" s="13">
        <f>[1]CPUs!I3370</f>
        <v>13.29</v>
      </c>
      <c r="F399" s="13">
        <v>16.43</v>
      </c>
      <c r="G399" s="13">
        <f>(F399*D399)</f>
        <v>2945.0774999999999</v>
      </c>
      <c r="H399" s="13">
        <v>0</v>
      </c>
      <c r="I399" s="13">
        <v>0</v>
      </c>
      <c r="J399" s="13">
        <v>0</v>
      </c>
      <c r="K399" s="13">
        <v>0</v>
      </c>
      <c r="L399" s="13">
        <v>0</v>
      </c>
      <c r="M399" s="124">
        <v>0</v>
      </c>
    </row>
    <row r="400" spans="1:13" ht="39" customHeight="1" x14ac:dyDescent="0.2">
      <c r="A400" s="123" t="s">
        <v>763</v>
      </c>
      <c r="B400" s="11" t="s">
        <v>764</v>
      </c>
      <c r="C400" s="12" t="s">
        <v>59</v>
      </c>
      <c r="D400" s="13">
        <v>2.39</v>
      </c>
      <c r="E400" s="13">
        <f>[1]CPUs!I3380</f>
        <v>624.55999999999995</v>
      </c>
      <c r="F400" s="13">
        <v>772.14</v>
      </c>
      <c r="G400" s="13">
        <f t="shared" ref="G400:G406" si="16">D400*F400</f>
        <v>1845.4146000000001</v>
      </c>
      <c r="H400" s="13">
        <v>0.216</v>
      </c>
      <c r="I400" s="13">
        <v>0</v>
      </c>
      <c r="J400" s="13">
        <v>0.216</v>
      </c>
      <c r="K400" s="13">
        <v>166.78224</v>
      </c>
      <c r="L400" s="13">
        <v>0</v>
      </c>
      <c r="M400" s="124">
        <v>166.78224</v>
      </c>
    </row>
    <row r="401" spans="1:13" ht="51.95" hidden="1" customHeight="1" x14ac:dyDescent="0.2">
      <c r="A401" s="123" t="s">
        <v>765</v>
      </c>
      <c r="B401" s="11" t="s">
        <v>766</v>
      </c>
      <c r="C401" s="12" t="s">
        <v>31</v>
      </c>
      <c r="D401" s="13">
        <v>0</v>
      </c>
      <c r="E401" s="13">
        <f>[1]CPUs!I3390</f>
        <v>167.33</v>
      </c>
      <c r="F401" s="13">
        <f>[1]CPUs!J3400</f>
        <v>206.87</v>
      </c>
      <c r="G401" s="13">
        <f>(F401*D401)</f>
        <v>0</v>
      </c>
      <c r="H401" s="13">
        <v>0</v>
      </c>
      <c r="I401" s="13">
        <v>0</v>
      </c>
      <c r="J401" s="13">
        <v>0</v>
      </c>
      <c r="K401" s="13">
        <v>0</v>
      </c>
      <c r="L401" s="13">
        <v>0</v>
      </c>
      <c r="M401" s="124">
        <v>0</v>
      </c>
    </row>
    <row r="402" spans="1:13" ht="39" hidden="1" customHeight="1" x14ac:dyDescent="0.2">
      <c r="A402" s="123" t="s">
        <v>767</v>
      </c>
      <c r="B402" s="11" t="s">
        <v>131</v>
      </c>
      <c r="C402" s="12" t="s">
        <v>59</v>
      </c>
      <c r="D402" s="57">
        <v>0</v>
      </c>
      <c r="E402" s="13">
        <f>[1]CPUs!I3403</f>
        <v>639.05999999999995</v>
      </c>
      <c r="F402" s="13">
        <f>[1]CPUs!J3411</f>
        <v>790.06</v>
      </c>
      <c r="G402" s="13">
        <f>(F402*D402)</f>
        <v>0</v>
      </c>
      <c r="H402" s="13">
        <v>0</v>
      </c>
      <c r="I402" s="13">
        <v>0</v>
      </c>
      <c r="J402" s="13">
        <v>0</v>
      </c>
      <c r="K402" s="13">
        <v>0</v>
      </c>
      <c r="L402" s="13">
        <v>0</v>
      </c>
      <c r="M402" s="124">
        <v>0</v>
      </c>
    </row>
    <row r="403" spans="1:13" ht="26.1" hidden="1" customHeight="1" x14ac:dyDescent="0.2">
      <c r="A403" s="123" t="s">
        <v>768</v>
      </c>
      <c r="B403" s="11" t="s">
        <v>265</v>
      </c>
      <c r="C403" s="12" t="s">
        <v>31</v>
      </c>
      <c r="D403" s="13">
        <v>60.82</v>
      </c>
      <c r="E403" s="13">
        <f>[1]CPUs!I3415</f>
        <v>2.74</v>
      </c>
      <c r="F403" s="13">
        <v>3.38</v>
      </c>
      <c r="G403" s="13">
        <f t="shared" si="16"/>
        <v>205.57159999999999</v>
      </c>
      <c r="H403" s="13">
        <v>0</v>
      </c>
      <c r="I403" s="13">
        <v>0</v>
      </c>
      <c r="J403" s="13">
        <v>0</v>
      </c>
      <c r="K403" s="13">
        <v>0</v>
      </c>
      <c r="L403" s="13">
        <v>0</v>
      </c>
      <c r="M403" s="124">
        <v>0</v>
      </c>
    </row>
    <row r="404" spans="1:13" ht="18.75" customHeight="1" x14ac:dyDescent="0.2">
      <c r="A404" s="127" t="s">
        <v>873</v>
      </c>
      <c r="B404" s="55" t="s">
        <v>865</v>
      </c>
      <c r="C404" s="56" t="s">
        <v>31</v>
      </c>
      <c r="D404" s="57">
        <v>445.48</v>
      </c>
      <c r="E404" s="57">
        <v>445.48</v>
      </c>
      <c r="F404" s="68">
        <v>159.19</v>
      </c>
      <c r="G404" s="13">
        <f t="shared" si="16"/>
        <v>70915.961200000005</v>
      </c>
      <c r="H404" s="13">
        <v>445.48</v>
      </c>
      <c r="I404" s="13">
        <v>0</v>
      </c>
      <c r="J404" s="13">
        <v>445.48</v>
      </c>
      <c r="K404" s="13">
        <v>70915.961200000005</v>
      </c>
      <c r="L404" s="13">
        <v>0</v>
      </c>
      <c r="M404" s="124">
        <v>70915.961200000005</v>
      </c>
    </row>
    <row r="405" spans="1:13" ht="42" customHeight="1" x14ac:dyDescent="0.2">
      <c r="A405" s="127" t="s">
        <v>874</v>
      </c>
      <c r="B405" s="55" t="s">
        <v>867</v>
      </c>
      <c r="C405" s="56" t="s">
        <v>59</v>
      </c>
      <c r="D405" s="57">
        <v>45.8</v>
      </c>
      <c r="E405" s="57">
        <v>45.8</v>
      </c>
      <c r="F405" s="68">
        <v>641.38</v>
      </c>
      <c r="G405" s="13">
        <f t="shared" si="16"/>
        <v>29375.203999999998</v>
      </c>
      <c r="H405" s="13">
        <v>45.8</v>
      </c>
      <c r="I405" s="13">
        <v>0</v>
      </c>
      <c r="J405" s="13">
        <v>45.8</v>
      </c>
      <c r="K405" s="13">
        <v>29375.203999999998</v>
      </c>
      <c r="L405" s="13">
        <v>0</v>
      </c>
      <c r="M405" s="124">
        <v>29375.203999999998</v>
      </c>
    </row>
    <row r="406" spans="1:13" ht="39" customHeight="1" x14ac:dyDescent="0.2">
      <c r="A406" s="127" t="s">
        <v>875</v>
      </c>
      <c r="B406" s="55" t="s">
        <v>869</v>
      </c>
      <c r="C406" s="56" t="s">
        <v>31</v>
      </c>
      <c r="D406" s="57">
        <v>445.48</v>
      </c>
      <c r="E406" s="57">
        <v>445.48</v>
      </c>
      <c r="F406" s="68">
        <v>72.489999999999995</v>
      </c>
      <c r="G406" s="13">
        <f t="shared" si="16"/>
        <v>32292.8452</v>
      </c>
      <c r="H406" s="13">
        <v>445.47779000000003</v>
      </c>
      <c r="I406" s="13">
        <v>0</v>
      </c>
      <c r="J406" s="13">
        <v>445.47779000000003</v>
      </c>
      <c r="K406" s="13">
        <v>32292.684997100001</v>
      </c>
      <c r="L406" s="13">
        <v>0</v>
      </c>
      <c r="M406" s="124">
        <v>32292.684997100001</v>
      </c>
    </row>
    <row r="407" spans="1:13" ht="24" hidden="1" customHeight="1" x14ac:dyDescent="0.2">
      <c r="A407" s="125" t="s">
        <v>769</v>
      </c>
      <c r="B407" s="16" t="s">
        <v>770</v>
      </c>
      <c r="C407" s="16"/>
      <c r="D407" s="20"/>
      <c r="E407" s="19"/>
      <c r="F407" s="19"/>
      <c r="G407" s="20">
        <f>SUM(G408:G411)</f>
        <v>20039.935600000001</v>
      </c>
      <c r="H407" s="20"/>
      <c r="I407" s="19"/>
      <c r="J407" s="20"/>
      <c r="K407" s="20">
        <v>0</v>
      </c>
      <c r="L407" s="20">
        <v>0</v>
      </c>
      <c r="M407" s="126">
        <v>0</v>
      </c>
    </row>
    <row r="408" spans="1:13" ht="51.95" hidden="1" customHeight="1" x14ac:dyDescent="0.2">
      <c r="A408" s="123" t="s">
        <v>771</v>
      </c>
      <c r="B408" s="11" t="s">
        <v>772</v>
      </c>
      <c r="C408" s="12" t="s">
        <v>31</v>
      </c>
      <c r="D408" s="13">
        <v>60.82</v>
      </c>
      <c r="E408" s="13">
        <f>[1]CPUs!I3433</f>
        <v>62.14</v>
      </c>
      <c r="F408" s="13">
        <v>76.819999999999993</v>
      </c>
      <c r="G408" s="13">
        <f>D408*F408</f>
        <v>4672.1923999999999</v>
      </c>
      <c r="H408" s="13">
        <v>0</v>
      </c>
      <c r="I408" s="13">
        <v>0</v>
      </c>
      <c r="J408" s="13">
        <v>0</v>
      </c>
      <c r="K408" s="13">
        <v>0</v>
      </c>
      <c r="L408" s="13">
        <v>0</v>
      </c>
      <c r="M408" s="124">
        <v>0</v>
      </c>
    </row>
    <row r="409" spans="1:13" ht="39" hidden="1" customHeight="1" x14ac:dyDescent="0.2">
      <c r="A409" s="123" t="s">
        <v>773</v>
      </c>
      <c r="B409" s="11" t="s">
        <v>774</v>
      </c>
      <c r="C409" s="12" t="s">
        <v>31</v>
      </c>
      <c r="D409" s="13">
        <v>109.6</v>
      </c>
      <c r="E409" s="13">
        <f>[1]CPUs!I3448</f>
        <v>42.08</v>
      </c>
      <c r="F409" s="13">
        <v>52.02</v>
      </c>
      <c r="G409" s="13">
        <f>D409*F409</f>
        <v>5701.3919999999998</v>
      </c>
      <c r="H409" s="13">
        <v>0</v>
      </c>
      <c r="I409" s="13">
        <v>0</v>
      </c>
      <c r="J409" s="13">
        <v>0</v>
      </c>
      <c r="K409" s="13">
        <v>0</v>
      </c>
      <c r="L409" s="13">
        <v>0</v>
      </c>
      <c r="M409" s="124">
        <v>0</v>
      </c>
    </row>
    <row r="410" spans="1:13" ht="39" hidden="1" customHeight="1" x14ac:dyDescent="0.2">
      <c r="A410" s="123" t="s">
        <v>775</v>
      </c>
      <c r="B410" s="11" t="s">
        <v>776</v>
      </c>
      <c r="C410" s="12" t="s">
        <v>28</v>
      </c>
      <c r="D410" s="13">
        <v>3</v>
      </c>
      <c r="E410" s="13">
        <f>[1]CPUs!I3458</f>
        <v>2509.83</v>
      </c>
      <c r="F410" s="13">
        <v>3102.9</v>
      </c>
      <c r="G410" s="13">
        <f>D410*F410</f>
        <v>9308.7000000000007</v>
      </c>
      <c r="H410" s="13">
        <v>0</v>
      </c>
      <c r="I410" s="13">
        <v>0</v>
      </c>
      <c r="J410" s="13">
        <v>0</v>
      </c>
      <c r="K410" s="13">
        <v>0</v>
      </c>
      <c r="L410" s="13">
        <v>0</v>
      </c>
      <c r="M410" s="124">
        <v>0</v>
      </c>
    </row>
    <row r="411" spans="1:13" ht="26.1" hidden="1" customHeight="1" x14ac:dyDescent="0.2">
      <c r="A411" s="123" t="s">
        <v>777</v>
      </c>
      <c r="B411" s="11" t="s">
        <v>778</v>
      </c>
      <c r="C411" s="12" t="s">
        <v>46</v>
      </c>
      <c r="D411" s="13">
        <v>13.63</v>
      </c>
      <c r="E411" s="13">
        <f>[1]CPUs!I3475</f>
        <v>21.23</v>
      </c>
      <c r="F411" s="13">
        <v>26.24</v>
      </c>
      <c r="G411" s="13">
        <f>D411*F411</f>
        <v>357.65120000000002</v>
      </c>
      <c r="H411" s="13">
        <v>0</v>
      </c>
      <c r="I411" s="13">
        <v>0</v>
      </c>
      <c r="J411" s="13">
        <v>0</v>
      </c>
      <c r="K411" s="13">
        <v>0</v>
      </c>
      <c r="L411" s="13">
        <v>0</v>
      </c>
      <c r="M411" s="124">
        <v>0</v>
      </c>
    </row>
    <row r="412" spans="1:13" ht="24" customHeight="1" x14ac:dyDescent="0.2">
      <c r="A412" s="125" t="s">
        <v>779</v>
      </c>
      <c r="B412" s="16" t="s">
        <v>693</v>
      </c>
      <c r="C412" s="16"/>
      <c r="D412" s="20"/>
      <c r="E412" s="19"/>
      <c r="F412" s="19"/>
      <c r="G412" s="20">
        <f>SUM(G413:G423)</f>
        <v>64856.640014118551</v>
      </c>
      <c r="H412" s="20"/>
      <c r="I412" s="19"/>
      <c r="J412" s="20"/>
      <c r="K412" s="20">
        <v>0</v>
      </c>
      <c r="L412" s="20">
        <v>27955.2414365322</v>
      </c>
      <c r="M412" s="126">
        <v>27955.2414365322</v>
      </c>
    </row>
    <row r="413" spans="1:13" ht="39" customHeight="1" x14ac:dyDescent="0.2">
      <c r="A413" s="123" t="s">
        <v>780</v>
      </c>
      <c r="B413" s="11" t="s">
        <v>781</v>
      </c>
      <c r="C413" s="12" t="s">
        <v>28</v>
      </c>
      <c r="D413" s="13">
        <v>1</v>
      </c>
      <c r="E413" s="13">
        <f>[1]CPUs!I3483</f>
        <v>431.82557899999995</v>
      </c>
      <c r="F413" s="13">
        <v>533.86596331769988</v>
      </c>
      <c r="G413" s="13">
        <f>(F413*D413)</f>
        <v>533.86596331769988</v>
      </c>
      <c r="H413" s="13">
        <v>0</v>
      </c>
      <c r="I413" s="13">
        <v>0</v>
      </c>
      <c r="J413" s="13">
        <v>0</v>
      </c>
      <c r="K413" s="13">
        <v>0</v>
      </c>
      <c r="L413" s="13">
        <v>0</v>
      </c>
      <c r="M413" s="124">
        <v>0</v>
      </c>
    </row>
    <row r="414" spans="1:13" ht="39" customHeight="1" x14ac:dyDescent="0.2">
      <c r="A414" s="123" t="s">
        <v>782</v>
      </c>
      <c r="B414" s="11" t="s">
        <v>783</v>
      </c>
      <c r="C414" s="12" t="s">
        <v>28</v>
      </c>
      <c r="D414" s="13">
        <v>2</v>
      </c>
      <c r="E414" s="13">
        <f>[1]CPUs!I3495</f>
        <v>462.24</v>
      </c>
      <c r="F414" s="13">
        <v>571.46</v>
      </c>
      <c r="G414" s="13">
        <f t="shared" ref="G414:G423" si="17">D414*F414</f>
        <v>1142.92</v>
      </c>
      <c r="H414" s="13">
        <v>0</v>
      </c>
      <c r="I414" s="13">
        <v>0</v>
      </c>
      <c r="J414" s="13">
        <v>0</v>
      </c>
      <c r="K414" s="13">
        <v>0</v>
      </c>
      <c r="L414" s="13">
        <v>0</v>
      </c>
      <c r="M414" s="124">
        <v>0</v>
      </c>
    </row>
    <row r="415" spans="1:13" ht="39" customHeight="1" x14ac:dyDescent="0.2">
      <c r="A415" s="123" t="s">
        <v>784</v>
      </c>
      <c r="B415" s="11" t="s">
        <v>785</v>
      </c>
      <c r="C415" s="12" t="s">
        <v>28</v>
      </c>
      <c r="D415" s="13">
        <v>2</v>
      </c>
      <c r="E415" s="13">
        <f>[1]CPUs!I3503</f>
        <v>117.43</v>
      </c>
      <c r="F415" s="13">
        <v>145.16999999999999</v>
      </c>
      <c r="G415" s="13">
        <f t="shared" si="17"/>
        <v>290.33999999999997</v>
      </c>
      <c r="H415" s="13">
        <v>0</v>
      </c>
      <c r="I415" s="13">
        <v>0</v>
      </c>
      <c r="J415" s="13">
        <v>0</v>
      </c>
      <c r="K415" s="13">
        <v>0</v>
      </c>
      <c r="L415" s="13">
        <v>0</v>
      </c>
      <c r="M415" s="124">
        <v>0</v>
      </c>
    </row>
    <row r="416" spans="1:13" ht="26.1" customHeight="1" x14ac:dyDescent="0.2">
      <c r="A416" s="123" t="s">
        <v>786</v>
      </c>
      <c r="B416" s="11" t="s">
        <v>787</v>
      </c>
      <c r="C416" s="12" t="s">
        <v>28</v>
      </c>
      <c r="D416" s="13">
        <v>1</v>
      </c>
      <c r="E416" s="13">
        <f>[1]CPUs!I3512</f>
        <v>234.54787420000002</v>
      </c>
      <c r="F416" s="13">
        <v>289.97153687346002</v>
      </c>
      <c r="G416" s="13">
        <f t="shared" si="17"/>
        <v>289.97153687346002</v>
      </c>
      <c r="H416" s="13">
        <v>0</v>
      </c>
      <c r="I416" s="13">
        <v>0</v>
      </c>
      <c r="J416" s="13">
        <v>0</v>
      </c>
      <c r="K416" s="13">
        <v>0</v>
      </c>
      <c r="L416" s="13">
        <v>0</v>
      </c>
      <c r="M416" s="124">
        <v>0</v>
      </c>
    </row>
    <row r="417" spans="1:13" ht="51.95" customHeight="1" x14ac:dyDescent="0.2">
      <c r="A417" s="123" t="s">
        <v>788</v>
      </c>
      <c r="B417" s="11" t="s">
        <v>789</v>
      </c>
      <c r="C417" s="12" t="s">
        <v>28</v>
      </c>
      <c r="D417" s="13">
        <v>1</v>
      </c>
      <c r="E417" s="13">
        <f>[1]CPUs!I3524</f>
        <v>217.88</v>
      </c>
      <c r="F417" s="13">
        <v>269.36</v>
      </c>
      <c r="G417" s="13">
        <f t="shared" si="17"/>
        <v>269.36</v>
      </c>
      <c r="H417" s="13">
        <v>0</v>
      </c>
      <c r="I417" s="13">
        <v>0</v>
      </c>
      <c r="J417" s="13">
        <v>0</v>
      </c>
      <c r="K417" s="13">
        <v>0</v>
      </c>
      <c r="L417" s="13">
        <v>0</v>
      </c>
      <c r="M417" s="124">
        <v>0</v>
      </c>
    </row>
    <row r="418" spans="1:13" ht="39" customHeight="1" x14ac:dyDescent="0.2">
      <c r="A418" s="123" t="s">
        <v>790</v>
      </c>
      <c r="B418" s="11" t="s">
        <v>368</v>
      </c>
      <c r="C418" s="12" t="s">
        <v>28</v>
      </c>
      <c r="D418" s="13">
        <v>1</v>
      </c>
      <c r="E418" s="13">
        <f>[1]CPUs!I3532</f>
        <v>129.68</v>
      </c>
      <c r="F418" s="13">
        <v>160.32</v>
      </c>
      <c r="G418" s="13">
        <f t="shared" si="17"/>
        <v>160.32</v>
      </c>
      <c r="H418" s="13">
        <v>0</v>
      </c>
      <c r="I418" s="13">
        <v>0</v>
      </c>
      <c r="J418" s="13">
        <v>0</v>
      </c>
      <c r="K418" s="13">
        <v>0</v>
      </c>
      <c r="L418" s="13">
        <v>0</v>
      </c>
      <c r="M418" s="124">
        <v>0</v>
      </c>
    </row>
    <row r="419" spans="1:13" ht="26.1" customHeight="1" x14ac:dyDescent="0.2">
      <c r="A419" s="123" t="s">
        <v>791</v>
      </c>
      <c r="B419" s="11" t="s">
        <v>792</v>
      </c>
      <c r="C419" s="12" t="s">
        <v>59</v>
      </c>
      <c r="D419" s="13">
        <v>2.58</v>
      </c>
      <c r="E419" s="13">
        <f>[1]CPUs!I3542</f>
        <v>915.49</v>
      </c>
      <c r="F419" s="13">
        <v>1131.82</v>
      </c>
      <c r="G419" s="13">
        <f>(F419*D419)</f>
        <v>2920.0956000000001</v>
      </c>
      <c r="H419" s="13">
        <v>0</v>
      </c>
      <c r="I419" s="13">
        <v>2.58</v>
      </c>
      <c r="J419" s="13">
        <v>2.58</v>
      </c>
      <c r="K419" s="13">
        <v>0</v>
      </c>
      <c r="L419" s="13">
        <v>2920.0956000000001</v>
      </c>
      <c r="M419" s="124">
        <v>2920.0956000000001</v>
      </c>
    </row>
    <row r="420" spans="1:13" ht="36" customHeight="1" x14ac:dyDescent="0.2">
      <c r="A420" s="123" t="s">
        <v>793</v>
      </c>
      <c r="B420" s="11" t="s">
        <v>794</v>
      </c>
      <c r="C420" s="12" t="s">
        <v>59</v>
      </c>
      <c r="D420" s="13">
        <v>3.75</v>
      </c>
      <c r="E420" s="13">
        <f>[1]CPUs!I3550</f>
        <v>799.93</v>
      </c>
      <c r="F420" s="13">
        <v>988.95</v>
      </c>
      <c r="G420" s="13">
        <f t="shared" si="17"/>
        <v>3708.5625</v>
      </c>
      <c r="H420" s="13">
        <v>0</v>
      </c>
      <c r="I420" s="13">
        <v>1.5</v>
      </c>
      <c r="J420" s="13">
        <v>1.5</v>
      </c>
      <c r="K420" s="13">
        <v>0</v>
      </c>
      <c r="L420" s="13">
        <v>1483.4250000000002</v>
      </c>
      <c r="M420" s="124">
        <v>1483.4250000000002</v>
      </c>
    </row>
    <row r="421" spans="1:13" ht="26.1" customHeight="1" x14ac:dyDescent="0.2">
      <c r="A421" s="123" t="s">
        <v>795</v>
      </c>
      <c r="B421" s="11" t="s">
        <v>796</v>
      </c>
      <c r="C421" s="12" t="s">
        <v>31</v>
      </c>
      <c r="D421" s="13">
        <v>15.2</v>
      </c>
      <c r="E421" s="13">
        <f>[1]CPUs!I3558</f>
        <v>224.66</v>
      </c>
      <c r="F421" s="13">
        <v>277.74</v>
      </c>
      <c r="G421" s="13">
        <f>(F421*D421)</f>
        <v>4221.6480000000001</v>
      </c>
      <c r="H421" s="13">
        <v>0</v>
      </c>
      <c r="I421" s="13">
        <v>0</v>
      </c>
      <c r="J421" s="13">
        <v>0</v>
      </c>
      <c r="K421" s="13">
        <v>0</v>
      </c>
      <c r="L421" s="13">
        <v>0</v>
      </c>
      <c r="M421" s="124">
        <v>0</v>
      </c>
    </row>
    <row r="422" spans="1:13" ht="26.1" customHeight="1" x14ac:dyDescent="0.2">
      <c r="A422" s="123" t="s">
        <v>797</v>
      </c>
      <c r="B422" s="11" t="s">
        <v>798</v>
      </c>
      <c r="C422" s="12" t="s">
        <v>31</v>
      </c>
      <c r="D422" s="13">
        <v>89.46</v>
      </c>
      <c r="E422" s="13">
        <f>[1]CPUs!I3568</f>
        <v>439.14629999999994</v>
      </c>
      <c r="F422" s="13">
        <v>542.91657068999996</v>
      </c>
      <c r="G422" s="13">
        <f>(F422*D422)</f>
        <v>48569.316413927394</v>
      </c>
      <c r="H422" s="13">
        <v>0</v>
      </c>
      <c r="I422" s="13">
        <v>43.38</v>
      </c>
      <c r="J422" s="13">
        <v>43.38</v>
      </c>
      <c r="K422" s="13">
        <v>0</v>
      </c>
      <c r="L422" s="13">
        <v>23551.7208365322</v>
      </c>
      <c r="M422" s="124">
        <v>23551.7208365322</v>
      </c>
    </row>
    <row r="423" spans="1:13" ht="26.1" customHeight="1" x14ac:dyDescent="0.2">
      <c r="A423" s="123" t="s">
        <v>799</v>
      </c>
      <c r="B423" s="11" t="s">
        <v>800</v>
      </c>
      <c r="C423" s="12" t="s">
        <v>31</v>
      </c>
      <c r="D423" s="13">
        <v>4</v>
      </c>
      <c r="E423" s="13">
        <f>[1]CPUs!I3582</f>
        <v>556.15</v>
      </c>
      <c r="F423" s="13">
        <v>687.56</v>
      </c>
      <c r="G423" s="13">
        <f t="shared" si="17"/>
        <v>2750.24</v>
      </c>
      <c r="H423" s="13">
        <v>0</v>
      </c>
      <c r="I423" s="13">
        <v>0</v>
      </c>
      <c r="J423" s="13">
        <v>0</v>
      </c>
      <c r="K423" s="13">
        <v>0</v>
      </c>
      <c r="L423" s="13">
        <v>0</v>
      </c>
      <c r="M423" s="124">
        <v>0</v>
      </c>
    </row>
    <row r="424" spans="1:13" ht="24" customHeight="1" x14ac:dyDescent="0.2">
      <c r="A424" s="125" t="s">
        <v>801</v>
      </c>
      <c r="B424" s="16" t="s">
        <v>802</v>
      </c>
      <c r="C424" s="16"/>
      <c r="D424" s="20"/>
      <c r="E424" s="19"/>
      <c r="F424" s="19"/>
      <c r="G424" s="20">
        <f>SUM(G425:G426)</f>
        <v>16807.570899999999</v>
      </c>
      <c r="H424" s="20"/>
      <c r="I424" s="19"/>
      <c r="J424" s="20"/>
      <c r="K424" s="20">
        <v>16807.570899999999</v>
      </c>
      <c r="L424" s="20">
        <v>0</v>
      </c>
      <c r="M424" s="126">
        <v>16807.570899999999</v>
      </c>
    </row>
    <row r="425" spans="1:13" ht="51.95" customHeight="1" x14ac:dyDescent="0.2">
      <c r="A425" s="123" t="s">
        <v>803</v>
      </c>
      <c r="B425" s="11" t="s">
        <v>804</v>
      </c>
      <c r="C425" s="12" t="s">
        <v>31</v>
      </c>
      <c r="D425" s="13">
        <v>247.89</v>
      </c>
      <c r="E425" s="13">
        <f>[1]CPUs!I3593</f>
        <v>3.73</v>
      </c>
      <c r="F425" s="13">
        <v>4.6100000000000003</v>
      </c>
      <c r="G425" s="13">
        <f>D425*F425</f>
        <v>1142.7728999999999</v>
      </c>
      <c r="H425" s="13">
        <v>247.89</v>
      </c>
      <c r="I425" s="13">
        <v>0</v>
      </c>
      <c r="J425" s="13">
        <v>247.89</v>
      </c>
      <c r="K425" s="13">
        <v>1142.7728999999999</v>
      </c>
      <c r="L425" s="13">
        <v>0</v>
      </c>
      <c r="M425" s="124">
        <v>1142.7728999999999</v>
      </c>
    </row>
    <row r="426" spans="1:13" ht="65.099999999999994" customHeight="1" x14ac:dyDescent="0.2">
      <c r="A426" s="123" t="s">
        <v>805</v>
      </c>
      <c r="B426" s="11" t="s">
        <v>806</v>
      </c>
      <c r="C426" s="12" t="s">
        <v>31</v>
      </c>
      <c r="D426" s="13">
        <v>185.8</v>
      </c>
      <c r="E426" s="13">
        <f>[1]CPUs!I3601</f>
        <v>68.2</v>
      </c>
      <c r="F426" s="13">
        <v>84.31</v>
      </c>
      <c r="G426" s="13">
        <f>(F426*D426)</f>
        <v>15664.798000000001</v>
      </c>
      <c r="H426" s="13">
        <v>185.8</v>
      </c>
      <c r="I426" s="13">
        <v>0</v>
      </c>
      <c r="J426" s="13">
        <v>185.8</v>
      </c>
      <c r="K426" s="13">
        <v>15664.798000000001</v>
      </c>
      <c r="L426" s="13">
        <v>0</v>
      </c>
      <c r="M426" s="124">
        <v>15664.798000000001</v>
      </c>
    </row>
    <row r="427" spans="1:13" ht="24" hidden="1" customHeight="1" x14ac:dyDescent="0.2">
      <c r="A427" s="125" t="s">
        <v>807</v>
      </c>
      <c r="B427" s="16" t="s">
        <v>204</v>
      </c>
      <c r="C427" s="16"/>
      <c r="D427" s="20"/>
      <c r="E427" s="19"/>
      <c r="F427" s="19"/>
      <c r="G427" s="20">
        <f>SUM(G428:G432)</f>
        <v>37767.462950067245</v>
      </c>
      <c r="H427" s="20"/>
      <c r="I427" s="19"/>
      <c r="J427" s="20"/>
      <c r="K427" s="20">
        <v>0</v>
      </c>
      <c r="L427" s="20">
        <v>0</v>
      </c>
      <c r="M427" s="126">
        <v>0</v>
      </c>
    </row>
    <row r="428" spans="1:13" ht="39" hidden="1" customHeight="1" x14ac:dyDescent="0.2">
      <c r="A428" s="123" t="s">
        <v>808</v>
      </c>
      <c r="B428" s="11" t="s">
        <v>216</v>
      </c>
      <c r="C428" s="12" t="s">
        <v>31</v>
      </c>
      <c r="D428" s="13">
        <v>247.89</v>
      </c>
      <c r="E428" s="13">
        <f>[1]CPUs!I3609</f>
        <v>3.5169600000000001</v>
      </c>
      <c r="F428" s="13">
        <v>4.3480176479999999</v>
      </c>
      <c r="G428" s="13">
        <f>D428*F428</f>
        <v>1077.8300947627199</v>
      </c>
      <c r="H428" s="13">
        <v>0</v>
      </c>
      <c r="I428" s="13">
        <v>0</v>
      </c>
      <c r="J428" s="13">
        <v>0</v>
      </c>
      <c r="K428" s="13">
        <v>0</v>
      </c>
      <c r="L428" s="13">
        <v>0</v>
      </c>
      <c r="M428" s="124">
        <v>0</v>
      </c>
    </row>
    <row r="429" spans="1:13" ht="39" hidden="1" customHeight="1" x14ac:dyDescent="0.2">
      <c r="A429" s="123" t="s">
        <v>809</v>
      </c>
      <c r="B429" s="11" t="s">
        <v>810</v>
      </c>
      <c r="C429" s="12" t="s">
        <v>31</v>
      </c>
      <c r="D429" s="13">
        <v>247.89</v>
      </c>
      <c r="E429" s="13">
        <f>[1]CPUs!I3618</f>
        <v>14.465938911999999</v>
      </c>
      <c r="F429" s="13">
        <v>17.884240276905597</v>
      </c>
      <c r="G429" s="13">
        <f>D429*F429</f>
        <v>4433.3243222421279</v>
      </c>
      <c r="H429" s="13">
        <v>0</v>
      </c>
      <c r="I429" s="13">
        <v>0</v>
      </c>
      <c r="J429" s="13">
        <v>0</v>
      </c>
      <c r="K429" s="13">
        <v>0</v>
      </c>
      <c r="L429" s="13">
        <v>0</v>
      </c>
      <c r="M429" s="124">
        <v>0</v>
      </c>
    </row>
    <row r="430" spans="1:13" ht="39" hidden="1" customHeight="1" x14ac:dyDescent="0.2">
      <c r="A430" s="123" t="s">
        <v>811</v>
      </c>
      <c r="B430" s="11" t="s">
        <v>812</v>
      </c>
      <c r="C430" s="12" t="s">
        <v>31</v>
      </c>
      <c r="D430" s="13">
        <v>247.89</v>
      </c>
      <c r="E430" s="13">
        <f>[1]CPUs!I3627</f>
        <v>9.5299999999999994</v>
      </c>
      <c r="F430" s="13">
        <v>11.78</v>
      </c>
      <c r="G430" s="13">
        <f>D430*F430</f>
        <v>2920.1441999999997</v>
      </c>
      <c r="H430" s="13">
        <v>0</v>
      </c>
      <c r="I430" s="13">
        <v>0</v>
      </c>
      <c r="J430" s="13">
        <v>0</v>
      </c>
      <c r="K430" s="13">
        <v>0</v>
      </c>
      <c r="L430" s="13">
        <v>0</v>
      </c>
      <c r="M430" s="124">
        <v>0</v>
      </c>
    </row>
    <row r="431" spans="1:13" ht="26.1" hidden="1" customHeight="1" x14ac:dyDescent="0.2">
      <c r="A431" s="123" t="s">
        <v>813</v>
      </c>
      <c r="B431" s="11" t="s">
        <v>814</v>
      </c>
      <c r="C431" s="12" t="s">
        <v>31</v>
      </c>
      <c r="D431" s="13">
        <v>605.35</v>
      </c>
      <c r="E431" s="13">
        <f>[1]CPUs!I3635</f>
        <v>38.657279999999993</v>
      </c>
      <c r="F431" s="13">
        <v>47.791995263999993</v>
      </c>
      <c r="G431" s="13">
        <f>D431*F431</f>
        <v>28930.884333062397</v>
      </c>
      <c r="H431" s="13">
        <v>0</v>
      </c>
      <c r="I431" s="13">
        <v>0</v>
      </c>
      <c r="J431" s="13">
        <v>0</v>
      </c>
      <c r="K431" s="13">
        <v>0</v>
      </c>
      <c r="L431" s="13">
        <v>0</v>
      </c>
      <c r="M431" s="124">
        <v>0</v>
      </c>
    </row>
    <row r="432" spans="1:13" ht="51.95" hidden="1" customHeight="1" x14ac:dyDescent="0.2">
      <c r="A432" s="123" t="s">
        <v>815</v>
      </c>
      <c r="B432" s="11" t="s">
        <v>816</v>
      </c>
      <c r="C432" s="12" t="s">
        <v>31</v>
      </c>
      <c r="D432" s="13">
        <v>8</v>
      </c>
      <c r="E432" s="13">
        <f>[1]CPUs!I3643</f>
        <v>40.98</v>
      </c>
      <c r="F432" s="13">
        <v>50.66</v>
      </c>
      <c r="G432" s="13">
        <f>D432*F432</f>
        <v>405.28</v>
      </c>
      <c r="H432" s="13">
        <v>0</v>
      </c>
      <c r="I432" s="13">
        <v>0</v>
      </c>
      <c r="J432" s="13">
        <v>0</v>
      </c>
      <c r="K432" s="13">
        <v>0</v>
      </c>
      <c r="L432" s="13">
        <v>0</v>
      </c>
      <c r="M432" s="124">
        <v>0</v>
      </c>
    </row>
    <row r="433" spans="1:13" ht="24" customHeight="1" x14ac:dyDescent="0.2">
      <c r="A433" s="125" t="s">
        <v>817</v>
      </c>
      <c r="B433" s="16" t="s">
        <v>818</v>
      </c>
      <c r="C433" s="16"/>
      <c r="D433" s="20"/>
      <c r="E433" s="19"/>
      <c r="F433" s="19"/>
      <c r="G433" s="20">
        <f>SUM(G434)</f>
        <v>21840.698364907501</v>
      </c>
      <c r="H433" s="20"/>
      <c r="I433" s="19"/>
      <c r="J433" s="20"/>
      <c r="K433" s="20">
        <v>0</v>
      </c>
      <c r="L433" s="20">
        <v>0</v>
      </c>
      <c r="M433" s="126">
        <v>0</v>
      </c>
    </row>
    <row r="434" spans="1:13" ht="24" customHeight="1" x14ac:dyDescent="0.2">
      <c r="A434" s="128" t="s">
        <v>819</v>
      </c>
      <c r="B434" s="21" t="s">
        <v>818</v>
      </c>
      <c r="C434" s="22" t="s">
        <v>31</v>
      </c>
      <c r="D434" s="23">
        <v>6160.83</v>
      </c>
      <c r="E434" s="23">
        <f>[1]CPUs!I3651</f>
        <v>2.8675000000000002</v>
      </c>
      <c r="F434" s="23">
        <v>3.5450902500000003</v>
      </c>
      <c r="G434" s="23">
        <f>(D434*F434)</f>
        <v>21840.698364907501</v>
      </c>
      <c r="H434" s="23">
        <v>0</v>
      </c>
      <c r="I434" s="23">
        <v>0</v>
      </c>
      <c r="J434" s="23">
        <v>0</v>
      </c>
      <c r="K434" s="23">
        <v>0</v>
      </c>
      <c r="L434" s="23">
        <v>0</v>
      </c>
      <c r="M434" s="129">
        <v>0</v>
      </c>
    </row>
    <row r="435" spans="1:13" ht="20.25" customHeight="1" x14ac:dyDescent="0.2">
      <c r="A435" s="159" t="s">
        <v>20</v>
      </c>
      <c r="B435" s="159"/>
      <c r="C435" s="159"/>
      <c r="D435" s="159"/>
      <c r="E435" s="159"/>
      <c r="F435" s="159"/>
      <c r="G435" s="24">
        <f>(G13+G18+G26+G29+G64+G82+G88+G92+G106+G117+G127+G134+G149+G151+G161+G163+G172+G229+G340+G345+G365+G370+G374+G382+G433)</f>
        <v>21389181.107551087</v>
      </c>
      <c r="H435" s="25"/>
      <c r="I435" s="25"/>
      <c r="J435" s="25"/>
      <c r="K435" s="24">
        <v>13139708.658463947</v>
      </c>
      <c r="L435" s="24">
        <v>247392.00499480954</v>
      </c>
      <c r="M435" s="24">
        <v>13387100.663458757</v>
      </c>
    </row>
    <row r="436" spans="1:13" ht="26.25" customHeight="1" x14ac:dyDescent="0.2">
      <c r="A436" s="26"/>
      <c r="B436" s="27"/>
      <c r="C436" s="26"/>
      <c r="D436" s="160"/>
      <c r="E436" s="161"/>
      <c r="F436" s="162"/>
      <c r="G436" s="161"/>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63"/>
      <c r="B438" s="164"/>
      <c r="C438" s="164"/>
      <c r="D438" s="164"/>
      <c r="E438" s="164"/>
      <c r="F438" s="164"/>
      <c r="G438" s="164"/>
      <c r="H438" s="29"/>
      <c r="I438" s="29"/>
      <c r="J438" s="29"/>
      <c r="K438" s="71"/>
      <c r="L438" s="29"/>
      <c r="M438" s="29"/>
    </row>
    <row r="439" spans="1:13"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295"/>
  <sheetViews>
    <sheetView tabSelected="1" view="pageBreakPreview" zoomScale="90" zoomScaleNormal="95" zoomScaleSheetLayoutView="90" workbookViewId="0">
      <selection activeCell="G283" sqref="G283"/>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58"/>
    </row>
    <row r="6" spans="1:6" x14ac:dyDescent="0.2">
      <c r="A6" s="38" t="s">
        <v>820</v>
      </c>
      <c r="B6" s="38"/>
      <c r="C6" s="39"/>
      <c r="D6" s="39"/>
      <c r="E6" s="58"/>
    </row>
    <row r="7" spans="1:6" x14ac:dyDescent="0.2">
      <c r="A7" s="38" t="s">
        <v>2</v>
      </c>
      <c r="B7" s="38"/>
      <c r="C7" s="39"/>
      <c r="D7" s="39"/>
      <c r="E7" s="58"/>
    </row>
    <row r="8" spans="1:6" x14ac:dyDescent="0.2">
      <c r="A8" s="38" t="s">
        <v>8</v>
      </c>
      <c r="B8" s="38"/>
      <c r="C8" s="39"/>
      <c r="D8" s="39"/>
      <c r="E8" s="58"/>
    </row>
    <row r="9" spans="1:6" x14ac:dyDescent="0.2">
      <c r="A9" s="37" t="s">
        <v>1229</v>
      </c>
      <c r="B9" s="38"/>
      <c r="C9" s="39"/>
      <c r="D9" s="39"/>
      <c r="E9" s="58"/>
    </row>
    <row r="10" spans="1:6" ht="13.5" thickBot="1" x14ac:dyDescent="0.25">
      <c r="A10" s="59"/>
      <c r="B10" s="59"/>
      <c r="C10" s="59"/>
      <c r="D10" s="59"/>
      <c r="E10" s="59"/>
    </row>
    <row r="11" spans="1:6" s="43" customFormat="1" ht="21" customHeight="1" thickBot="1" x14ac:dyDescent="0.25">
      <c r="A11" s="188" t="s">
        <v>1251</v>
      </c>
      <c r="B11" s="189"/>
      <c r="C11" s="189"/>
      <c r="D11" s="189"/>
      <c r="E11" s="190"/>
    </row>
    <row r="12" spans="1:6" x14ac:dyDescent="0.2">
      <c r="A12" s="34"/>
      <c r="E12" s="36"/>
    </row>
    <row r="13" spans="1:6" ht="17.25" customHeight="1" x14ac:dyDescent="0.2">
      <c r="A13" s="44" t="s">
        <v>826</v>
      </c>
      <c r="B13" s="185" t="s">
        <v>25</v>
      </c>
      <c r="C13" s="185"/>
      <c r="D13" s="185"/>
      <c r="E13" s="185"/>
    </row>
    <row r="14" spans="1:6" s="43" customFormat="1" ht="18.75" customHeight="1" x14ac:dyDescent="0.2">
      <c r="A14" s="45" t="s">
        <v>827</v>
      </c>
      <c r="B14" s="191" t="s">
        <v>27</v>
      </c>
      <c r="C14" s="192"/>
      <c r="D14" s="192"/>
      <c r="E14" s="193"/>
      <c r="F14" s="72" t="s">
        <v>870</v>
      </c>
    </row>
    <row r="15" spans="1:6" ht="15" customHeight="1" x14ac:dyDescent="0.2">
      <c r="A15" s="184" t="s">
        <v>833</v>
      </c>
      <c r="B15" s="184"/>
      <c r="C15" s="184"/>
      <c r="D15" s="173"/>
      <c r="E15" s="50">
        <v>1</v>
      </c>
    </row>
    <row r="16" spans="1:6" ht="15" customHeight="1" x14ac:dyDescent="0.2">
      <c r="A16" s="184" t="s">
        <v>834</v>
      </c>
      <c r="B16" s="184"/>
      <c r="C16" s="184"/>
      <c r="D16" s="173"/>
      <c r="E16" s="50">
        <v>11</v>
      </c>
    </row>
    <row r="17" spans="1:5" ht="15" customHeight="1" x14ac:dyDescent="0.2">
      <c r="A17" s="184" t="s">
        <v>1254</v>
      </c>
      <c r="B17" s="184"/>
      <c r="C17" s="184"/>
      <c r="D17" s="173"/>
      <c r="E17" s="50">
        <v>11</v>
      </c>
    </row>
    <row r="18" spans="1:5" ht="15" customHeight="1" x14ac:dyDescent="0.2">
      <c r="A18" s="183" t="s">
        <v>1255</v>
      </c>
      <c r="B18" s="183"/>
      <c r="C18" s="183"/>
      <c r="D18" s="177"/>
      <c r="E18" s="64">
        <v>1</v>
      </c>
    </row>
    <row r="19" spans="1:5" ht="14.25" customHeight="1" x14ac:dyDescent="0.2">
      <c r="A19" s="34"/>
      <c r="E19" s="36"/>
    </row>
    <row r="20" spans="1:5" ht="17.25" hidden="1" customHeight="1" x14ac:dyDescent="0.2">
      <c r="A20" s="44" t="s">
        <v>1200</v>
      </c>
      <c r="B20" s="185" t="s">
        <v>61</v>
      </c>
      <c r="C20" s="185"/>
      <c r="D20" s="185"/>
      <c r="E20" s="185"/>
    </row>
    <row r="21" spans="1:5" ht="17.25" hidden="1" customHeight="1" x14ac:dyDescent="0.2">
      <c r="A21" s="44" t="s">
        <v>1201</v>
      </c>
      <c r="B21" s="185" t="s">
        <v>83</v>
      </c>
      <c r="C21" s="185"/>
      <c r="D21" s="185"/>
      <c r="E21" s="185"/>
    </row>
    <row r="22" spans="1:5" s="43" customFormat="1" ht="19.5" hidden="1" customHeight="1" x14ac:dyDescent="0.2">
      <c r="A22" s="45" t="s">
        <v>1202</v>
      </c>
      <c r="B22" s="168" t="s">
        <v>91</v>
      </c>
      <c r="C22" s="168"/>
      <c r="D22" s="168"/>
      <c r="E22" s="168"/>
    </row>
    <row r="23" spans="1:5" s="43" customFormat="1" ht="39.75" hidden="1" customHeight="1" x14ac:dyDescent="0.2">
      <c r="A23" s="45" t="s">
        <v>1203</v>
      </c>
      <c r="B23" s="168" t="s">
        <v>105</v>
      </c>
      <c r="C23" s="168"/>
      <c r="D23" s="168"/>
      <c r="E23" s="168"/>
    </row>
    <row r="24" spans="1:5" ht="15" hidden="1" customHeight="1" x14ac:dyDescent="0.2">
      <c r="A24" s="184" t="s">
        <v>1207</v>
      </c>
      <c r="B24" s="184"/>
      <c r="C24" s="184"/>
      <c r="D24" s="173"/>
      <c r="E24" s="50" t="e">
        <f>#REF!</f>
        <v>#REF!</v>
      </c>
    </row>
    <row r="25" spans="1:5" ht="15" hidden="1" customHeight="1" x14ac:dyDescent="0.2">
      <c r="A25" s="184" t="s">
        <v>1204</v>
      </c>
      <c r="B25" s="184"/>
      <c r="C25" s="184"/>
      <c r="D25" s="173"/>
      <c r="E25" s="50">
        <v>2329.8000000000002</v>
      </c>
    </row>
    <row r="26" spans="1:5" ht="15" hidden="1" customHeight="1" x14ac:dyDescent="0.2">
      <c r="A26" s="194" t="s">
        <v>1208</v>
      </c>
      <c r="B26" s="194"/>
      <c r="C26" s="194"/>
      <c r="D26" s="175"/>
      <c r="E26" s="117" t="e">
        <f>#REF!</f>
        <v>#REF!</v>
      </c>
    </row>
    <row r="27" spans="1:5" ht="15" hidden="1" customHeight="1" x14ac:dyDescent="0.2">
      <c r="A27" s="183" t="s">
        <v>1209</v>
      </c>
      <c r="B27" s="183"/>
      <c r="C27" s="183"/>
      <c r="D27" s="177"/>
      <c r="E27" s="107" t="e">
        <f>E24-E26</f>
        <v>#REF!</v>
      </c>
    </row>
    <row r="28" spans="1:5" hidden="1" x14ac:dyDescent="0.2">
      <c r="A28" s="34"/>
      <c r="E28" s="36"/>
    </row>
    <row r="29" spans="1:5" s="43" customFormat="1" ht="39.75" hidden="1" customHeight="1" x14ac:dyDescent="0.2">
      <c r="A29" s="45" t="s">
        <v>1205</v>
      </c>
      <c r="B29" s="168" t="s">
        <v>107</v>
      </c>
      <c r="C29" s="168"/>
      <c r="D29" s="168"/>
      <c r="E29" s="168"/>
    </row>
    <row r="30" spans="1:5" ht="15" hidden="1" customHeight="1" x14ac:dyDescent="0.2">
      <c r="A30" s="184" t="s">
        <v>1207</v>
      </c>
      <c r="B30" s="184"/>
      <c r="C30" s="184"/>
      <c r="D30" s="173"/>
      <c r="E30" s="50" t="e">
        <f>#REF!</f>
        <v>#REF!</v>
      </c>
    </row>
    <row r="31" spans="1:5" ht="15" hidden="1" customHeight="1" x14ac:dyDescent="0.2">
      <c r="A31" s="184" t="s">
        <v>1204</v>
      </c>
      <c r="B31" s="184"/>
      <c r="C31" s="184"/>
      <c r="D31" s="173"/>
      <c r="E31" s="50">
        <v>1426.7</v>
      </c>
    </row>
    <row r="32" spans="1:5" ht="15" hidden="1" customHeight="1" x14ac:dyDescent="0.2">
      <c r="A32" s="194" t="s">
        <v>1208</v>
      </c>
      <c r="B32" s="194"/>
      <c r="C32" s="194"/>
      <c r="D32" s="175"/>
      <c r="E32" s="117" t="e">
        <f>#REF!</f>
        <v>#REF!</v>
      </c>
    </row>
    <row r="33" spans="1:6" ht="15" hidden="1" customHeight="1" x14ac:dyDescent="0.2">
      <c r="A33" s="183" t="s">
        <v>1209</v>
      </c>
      <c r="B33" s="183"/>
      <c r="C33" s="183"/>
      <c r="D33" s="177"/>
      <c r="E33" s="107" t="e">
        <f>E30-E32</f>
        <v>#REF!</v>
      </c>
    </row>
    <row r="34" spans="1:6" hidden="1" x14ac:dyDescent="0.2">
      <c r="A34" s="34"/>
      <c r="E34" s="36"/>
    </row>
    <row r="35" spans="1:6" s="43" customFormat="1" ht="39.75" hidden="1" customHeight="1" x14ac:dyDescent="0.2">
      <c r="A35" s="45" t="s">
        <v>1206</v>
      </c>
      <c r="B35" s="168" t="s">
        <v>117</v>
      </c>
      <c r="C35" s="168"/>
      <c r="D35" s="168"/>
      <c r="E35" s="168"/>
    </row>
    <row r="36" spans="1:6" ht="15" hidden="1" customHeight="1" x14ac:dyDescent="0.2">
      <c r="A36" s="184" t="s">
        <v>1207</v>
      </c>
      <c r="B36" s="184"/>
      <c r="C36" s="184"/>
      <c r="D36" s="173"/>
      <c r="E36" s="50" t="e">
        <f>#REF!</f>
        <v>#REF!</v>
      </c>
    </row>
    <row r="37" spans="1:6" ht="15" hidden="1" customHeight="1" x14ac:dyDescent="0.2">
      <c r="A37" s="184" t="s">
        <v>1204</v>
      </c>
      <c r="B37" s="184"/>
      <c r="C37" s="184"/>
      <c r="D37" s="173"/>
      <c r="E37" s="50">
        <v>1693</v>
      </c>
    </row>
    <row r="38" spans="1:6" ht="15" hidden="1" customHeight="1" x14ac:dyDescent="0.2">
      <c r="A38" s="194" t="s">
        <v>1208</v>
      </c>
      <c r="B38" s="194"/>
      <c r="C38" s="194"/>
      <c r="D38" s="175"/>
      <c r="E38" s="117" t="e">
        <f>#REF!</f>
        <v>#REF!</v>
      </c>
    </row>
    <row r="39" spans="1:6" ht="15" hidden="1" customHeight="1" x14ac:dyDescent="0.2">
      <c r="A39" s="183" t="s">
        <v>1209</v>
      </c>
      <c r="B39" s="183"/>
      <c r="C39" s="183"/>
      <c r="D39" s="177"/>
      <c r="E39" s="107" t="e">
        <f>E36-E38</f>
        <v>#REF!</v>
      </c>
    </row>
    <row r="40" spans="1:6" hidden="1" x14ac:dyDescent="0.2">
      <c r="A40" s="34"/>
      <c r="E40" s="36"/>
    </row>
    <row r="41" spans="1:6" ht="17.25" customHeight="1" x14ac:dyDescent="0.2">
      <c r="A41" s="44" t="s">
        <v>979</v>
      </c>
      <c r="B41" s="185" t="s">
        <v>980</v>
      </c>
      <c r="C41" s="185"/>
      <c r="D41" s="185"/>
      <c r="E41" s="185"/>
    </row>
    <row r="42" spans="1:6" s="43" customFormat="1" ht="39.75" customHeight="1" x14ac:dyDescent="0.2">
      <c r="A42" s="45" t="s">
        <v>1021</v>
      </c>
      <c r="B42" s="168" t="s">
        <v>1022</v>
      </c>
      <c r="C42" s="168"/>
      <c r="D42" s="168"/>
      <c r="E42" s="168"/>
      <c r="F42" s="72" t="s">
        <v>870</v>
      </c>
    </row>
    <row r="43" spans="1:6" s="47" customFormat="1" ht="14.25" customHeight="1" x14ac:dyDescent="0.2">
      <c r="A43" s="197" t="s">
        <v>1023</v>
      </c>
      <c r="B43" s="198"/>
      <c r="C43" s="198"/>
      <c r="D43" s="198"/>
      <c r="E43" s="98">
        <f>'5.0'!E11</f>
        <v>242755</v>
      </c>
    </row>
    <row r="44" spans="1:6" ht="6.75" customHeight="1" x14ac:dyDescent="0.2">
      <c r="A44" s="195"/>
      <c r="B44" s="196"/>
      <c r="C44" s="52"/>
      <c r="D44" s="52"/>
      <c r="E44" s="93"/>
    </row>
    <row r="45" spans="1:6" ht="14.25" customHeight="1" x14ac:dyDescent="0.2">
      <c r="A45" s="173" t="s">
        <v>1024</v>
      </c>
      <c r="B45" s="174"/>
      <c r="C45" s="174"/>
      <c r="D45" s="174"/>
      <c r="E45" s="93">
        <v>244040</v>
      </c>
    </row>
    <row r="46" spans="1:6" ht="14.25" customHeight="1" x14ac:dyDescent="0.2">
      <c r="A46" s="173" t="s">
        <v>1252</v>
      </c>
      <c r="B46" s="174"/>
      <c r="C46" s="174"/>
      <c r="D46" s="174"/>
      <c r="E46" s="93">
        <f>Planilha!H66</f>
        <v>237555.27499999999</v>
      </c>
    </row>
    <row r="47" spans="1:6" ht="14.25" customHeight="1" x14ac:dyDescent="0.2">
      <c r="A47" s="177" t="s">
        <v>1253</v>
      </c>
      <c r="B47" s="178"/>
      <c r="C47" s="178"/>
      <c r="D47" s="178"/>
      <c r="E47" s="94">
        <f>E43-E46</f>
        <v>5199.7250000000058</v>
      </c>
    </row>
    <row r="48" spans="1:6" ht="14.25" customHeight="1" x14ac:dyDescent="0.2">
      <c r="A48" s="195"/>
      <c r="B48" s="196"/>
      <c r="C48" s="52"/>
      <c r="D48" s="52"/>
      <c r="E48" s="62"/>
    </row>
    <row r="49" spans="1:5" s="43" customFormat="1" ht="39.75" hidden="1" customHeight="1" x14ac:dyDescent="0.2">
      <c r="A49" s="45" t="s">
        <v>847</v>
      </c>
      <c r="B49" s="168" t="s">
        <v>1082</v>
      </c>
      <c r="C49" s="168"/>
      <c r="D49" s="168"/>
      <c r="E49" s="168"/>
    </row>
    <row r="50" spans="1:5" ht="15" hidden="1" customHeight="1" x14ac:dyDescent="0.2">
      <c r="A50" s="184" t="s">
        <v>1084</v>
      </c>
      <c r="B50" s="184"/>
      <c r="C50" s="184"/>
      <c r="D50" s="173"/>
      <c r="E50" s="50">
        <f>'5.0'!E44</f>
        <v>1025.8599999999999</v>
      </c>
    </row>
    <row r="51" spans="1:5" ht="15" hidden="1" customHeight="1" x14ac:dyDescent="0.2">
      <c r="A51" s="184" t="s">
        <v>1054</v>
      </c>
      <c r="B51" s="184"/>
      <c r="C51" s="184"/>
      <c r="D51" s="173"/>
      <c r="E51" s="50">
        <v>1025.68</v>
      </c>
    </row>
    <row r="52" spans="1:5" ht="15" hidden="1" customHeight="1" x14ac:dyDescent="0.2">
      <c r="A52" s="184" t="s">
        <v>1085</v>
      </c>
      <c r="B52" s="184"/>
      <c r="C52" s="184"/>
      <c r="D52" s="173"/>
      <c r="E52" s="50">
        <v>565.70000000000005</v>
      </c>
    </row>
    <row r="53" spans="1:5" ht="15" hidden="1" customHeight="1" x14ac:dyDescent="0.2">
      <c r="A53" s="183" t="s">
        <v>1058</v>
      </c>
      <c r="B53" s="183"/>
      <c r="C53" s="183"/>
      <c r="D53" s="177"/>
      <c r="E53" s="107">
        <f>E51-E52</f>
        <v>459.98</v>
      </c>
    </row>
    <row r="54" spans="1:5" ht="15" hidden="1" customHeight="1" x14ac:dyDescent="0.2">
      <c r="A54" s="182" t="s">
        <v>1055</v>
      </c>
      <c r="B54" s="182"/>
      <c r="C54" s="182"/>
      <c r="D54" s="179"/>
      <c r="E54" s="106">
        <f>E51-E50</f>
        <v>-0.17999999999983629</v>
      </c>
    </row>
    <row r="55" spans="1:5" hidden="1" x14ac:dyDescent="0.2">
      <c r="A55" s="34"/>
      <c r="E55" s="36"/>
    </row>
    <row r="56" spans="1:5" s="43" customFormat="1" ht="39.75" hidden="1" customHeight="1" x14ac:dyDescent="0.2">
      <c r="A56" s="45" t="s">
        <v>849</v>
      </c>
      <c r="B56" s="168" t="s">
        <v>1083</v>
      </c>
      <c r="C56" s="168"/>
      <c r="D56" s="168"/>
      <c r="E56" s="168"/>
    </row>
    <row r="57" spans="1:5" ht="15" hidden="1" customHeight="1" x14ac:dyDescent="0.2">
      <c r="A57" s="184" t="s">
        <v>1087</v>
      </c>
      <c r="B57" s="184"/>
      <c r="C57" s="184"/>
      <c r="D57" s="173"/>
      <c r="E57" s="50">
        <f>'5.0'!E56</f>
        <v>314.5</v>
      </c>
    </row>
    <row r="58" spans="1:5" ht="15" hidden="1" customHeight="1" x14ac:dyDescent="0.2">
      <c r="A58" s="184" t="s">
        <v>1054</v>
      </c>
      <c r="B58" s="184"/>
      <c r="C58" s="184"/>
      <c r="D58" s="173"/>
      <c r="E58" s="50">
        <v>314.5</v>
      </c>
    </row>
    <row r="59" spans="1:5" ht="15" hidden="1" customHeight="1" x14ac:dyDescent="0.2">
      <c r="A59" s="184" t="s">
        <v>1085</v>
      </c>
      <c r="B59" s="184"/>
      <c r="C59" s="184"/>
      <c r="D59" s="173"/>
      <c r="E59" s="50">
        <v>96.5</v>
      </c>
    </row>
    <row r="60" spans="1:5" ht="15" hidden="1" customHeight="1" x14ac:dyDescent="0.2">
      <c r="A60" s="183" t="s">
        <v>1058</v>
      </c>
      <c r="B60" s="183"/>
      <c r="C60" s="183"/>
      <c r="D60" s="177"/>
      <c r="E60" s="107">
        <f>E57-E59</f>
        <v>218</v>
      </c>
    </row>
    <row r="61" spans="1:5" hidden="1" x14ac:dyDescent="0.2">
      <c r="A61" s="34"/>
      <c r="E61" s="36"/>
    </row>
    <row r="62" spans="1:5" s="43" customFormat="1" ht="39.75" hidden="1" customHeight="1" x14ac:dyDescent="0.2">
      <c r="A62" s="45" t="s">
        <v>851</v>
      </c>
      <c r="B62" s="168" t="s">
        <v>1059</v>
      </c>
      <c r="C62" s="168"/>
      <c r="D62" s="168"/>
      <c r="E62" s="168"/>
    </row>
    <row r="63" spans="1:5" ht="15" hidden="1" customHeight="1" x14ac:dyDescent="0.2">
      <c r="A63" s="184" t="s">
        <v>1086</v>
      </c>
      <c r="B63" s="184"/>
      <c r="C63" s="184"/>
      <c r="D63" s="173"/>
      <c r="E63" s="50">
        <f>'5.0'!E79</f>
        <v>2315.29</v>
      </c>
    </row>
    <row r="64" spans="1:5" ht="15" hidden="1" customHeight="1" x14ac:dyDescent="0.2">
      <c r="A64" s="184" t="s">
        <v>1054</v>
      </c>
      <c r="B64" s="184"/>
      <c r="C64" s="184"/>
      <c r="D64" s="173"/>
      <c r="E64" s="50">
        <v>1392.7</v>
      </c>
    </row>
    <row r="65" spans="1:5" ht="15" hidden="1" customHeight="1" x14ac:dyDescent="0.2">
      <c r="A65" s="184" t="s">
        <v>1085</v>
      </c>
      <c r="B65" s="184"/>
      <c r="C65" s="184"/>
      <c r="D65" s="173"/>
      <c r="E65" s="50">
        <v>1354.88</v>
      </c>
    </row>
    <row r="66" spans="1:5" ht="15" hidden="1" customHeight="1" x14ac:dyDescent="0.2">
      <c r="A66" s="183" t="s">
        <v>1058</v>
      </c>
      <c r="B66" s="183"/>
      <c r="C66" s="183"/>
      <c r="D66" s="177"/>
      <c r="E66" s="107">
        <f>E64-E65</f>
        <v>37.819999999999936</v>
      </c>
    </row>
    <row r="67" spans="1:5" ht="15" hidden="1" customHeight="1" x14ac:dyDescent="0.2">
      <c r="A67" s="182" t="s">
        <v>1055</v>
      </c>
      <c r="B67" s="182"/>
      <c r="C67" s="182"/>
      <c r="D67" s="179"/>
      <c r="E67" s="106">
        <f>E64-E63</f>
        <v>-922.58999999999992</v>
      </c>
    </row>
    <row r="68" spans="1:5" hidden="1" x14ac:dyDescent="0.2">
      <c r="A68" s="34"/>
      <c r="E68" s="36"/>
    </row>
    <row r="69" spans="1:5" s="43" customFormat="1" ht="39.75" hidden="1" customHeight="1" x14ac:dyDescent="0.2">
      <c r="A69" s="45" t="s">
        <v>853</v>
      </c>
      <c r="B69" s="168" t="s">
        <v>103</v>
      </c>
      <c r="C69" s="168"/>
      <c r="D69" s="168"/>
      <c r="E69" s="168"/>
    </row>
    <row r="70" spans="1:5" ht="15" hidden="1" customHeight="1" x14ac:dyDescent="0.2">
      <c r="A70" s="184" t="s">
        <v>1088</v>
      </c>
      <c r="B70" s="184"/>
      <c r="C70" s="184"/>
      <c r="D70" s="173"/>
      <c r="E70" s="50">
        <f>'5.0'!E94</f>
        <v>669.7</v>
      </c>
    </row>
    <row r="71" spans="1:5" ht="15" hidden="1" customHeight="1" x14ac:dyDescent="0.2">
      <c r="A71" s="184" t="s">
        <v>1054</v>
      </c>
      <c r="B71" s="184"/>
      <c r="C71" s="184"/>
      <c r="D71" s="173"/>
      <c r="E71" s="50">
        <v>665.53</v>
      </c>
    </row>
    <row r="72" spans="1:5" ht="15" hidden="1" customHeight="1" x14ac:dyDescent="0.2">
      <c r="A72" s="184" t="s">
        <v>1085</v>
      </c>
      <c r="B72" s="184"/>
      <c r="C72" s="184"/>
      <c r="D72" s="173"/>
      <c r="E72" s="50">
        <v>350.24</v>
      </c>
    </row>
    <row r="73" spans="1:5" ht="15" hidden="1" customHeight="1" x14ac:dyDescent="0.2">
      <c r="A73" s="183" t="s">
        <v>1058</v>
      </c>
      <c r="B73" s="183"/>
      <c r="C73" s="183"/>
      <c r="D73" s="177"/>
      <c r="E73" s="107">
        <f>E71-E72</f>
        <v>315.28999999999996</v>
      </c>
    </row>
    <row r="74" spans="1:5" ht="15" hidden="1" customHeight="1" x14ac:dyDescent="0.2">
      <c r="A74" s="182" t="s">
        <v>1055</v>
      </c>
      <c r="B74" s="182"/>
      <c r="C74" s="182"/>
      <c r="D74" s="179"/>
      <c r="E74" s="106">
        <f>E71-E70</f>
        <v>-4.1700000000000728</v>
      </c>
    </row>
    <row r="75" spans="1:5" hidden="1" x14ac:dyDescent="0.2">
      <c r="A75" s="34"/>
      <c r="E75" s="36"/>
    </row>
    <row r="76" spans="1:5" s="43" customFormat="1" ht="39.75" hidden="1" customHeight="1" x14ac:dyDescent="0.2">
      <c r="A76" s="45" t="s">
        <v>854</v>
      </c>
      <c r="B76" s="168" t="s">
        <v>855</v>
      </c>
      <c r="C76" s="168"/>
      <c r="D76" s="168"/>
      <c r="E76" s="168"/>
    </row>
    <row r="77" spans="1:5" ht="15" hidden="1" customHeight="1" x14ac:dyDescent="0.2">
      <c r="A77" s="184" t="s">
        <v>1089</v>
      </c>
      <c r="B77" s="184"/>
      <c r="C77" s="184"/>
      <c r="D77" s="173"/>
      <c r="E77" s="50">
        <f>'5.0'!E106</f>
        <v>534.6</v>
      </c>
    </row>
    <row r="78" spans="1:5" ht="15" hidden="1" customHeight="1" x14ac:dyDescent="0.2">
      <c r="A78" s="184" t="s">
        <v>1068</v>
      </c>
      <c r="B78" s="184"/>
      <c r="C78" s="184"/>
      <c r="D78" s="173"/>
      <c r="E78" s="50">
        <v>1022.8</v>
      </c>
    </row>
    <row r="79" spans="1:5" ht="15" hidden="1" customHeight="1" x14ac:dyDescent="0.2">
      <c r="A79" s="184" t="s">
        <v>1090</v>
      </c>
      <c r="B79" s="184"/>
      <c r="C79" s="184"/>
      <c r="D79" s="173"/>
      <c r="E79" s="50">
        <v>97</v>
      </c>
    </row>
    <row r="80" spans="1:5" ht="15" hidden="1" customHeight="1" x14ac:dyDescent="0.2">
      <c r="A80" s="183" t="s">
        <v>1080</v>
      </c>
      <c r="B80" s="183"/>
      <c r="C80" s="183"/>
      <c r="D80" s="177"/>
      <c r="E80" s="107">
        <f>E77-E79</f>
        <v>437.6</v>
      </c>
    </row>
    <row r="81" spans="1:5" hidden="1" x14ac:dyDescent="0.2">
      <c r="A81" s="34"/>
      <c r="E81" s="36"/>
    </row>
    <row r="82" spans="1:5" s="43" customFormat="1" ht="39.75" hidden="1" customHeight="1" x14ac:dyDescent="0.2">
      <c r="A82" s="45" t="s">
        <v>856</v>
      </c>
      <c r="B82" s="168" t="s">
        <v>857</v>
      </c>
      <c r="C82" s="168"/>
      <c r="D82" s="168"/>
      <c r="E82" s="168"/>
    </row>
    <row r="83" spans="1:5" ht="15" hidden="1" customHeight="1" x14ac:dyDescent="0.2">
      <c r="A83" s="184" t="s">
        <v>1091</v>
      </c>
      <c r="B83" s="184"/>
      <c r="C83" s="184"/>
      <c r="D83" s="173"/>
      <c r="E83" s="50">
        <f>'5.0'!E122</f>
        <v>7924.9999999999991</v>
      </c>
    </row>
    <row r="84" spans="1:5" ht="15" hidden="1" customHeight="1" x14ac:dyDescent="0.2">
      <c r="A84" s="184" t="s">
        <v>1068</v>
      </c>
      <c r="B84" s="184"/>
      <c r="C84" s="184"/>
      <c r="D84" s="173"/>
      <c r="E84" s="50">
        <v>7725.41</v>
      </c>
    </row>
    <row r="85" spans="1:5" ht="15" hidden="1" customHeight="1" x14ac:dyDescent="0.2">
      <c r="A85" s="184" t="s">
        <v>1090</v>
      </c>
      <c r="B85" s="184"/>
      <c r="C85" s="184"/>
      <c r="D85" s="173"/>
      <c r="E85" s="50">
        <v>7097.05</v>
      </c>
    </row>
    <row r="86" spans="1:5" ht="15" hidden="1" customHeight="1" x14ac:dyDescent="0.2">
      <c r="A86" s="183" t="s">
        <v>1080</v>
      </c>
      <c r="B86" s="183"/>
      <c r="C86" s="183"/>
      <c r="D86" s="177"/>
      <c r="E86" s="107">
        <f>E84-E85</f>
        <v>628.35999999999967</v>
      </c>
    </row>
    <row r="87" spans="1:5" ht="15" hidden="1" customHeight="1" x14ac:dyDescent="0.2">
      <c r="A87" s="182" t="s">
        <v>1069</v>
      </c>
      <c r="B87" s="182"/>
      <c r="C87" s="182"/>
      <c r="D87" s="179"/>
      <c r="E87" s="106">
        <f>E84-E83</f>
        <v>-199.58999999999924</v>
      </c>
    </row>
    <row r="88" spans="1:5" hidden="1" x14ac:dyDescent="0.2">
      <c r="A88" s="34"/>
      <c r="E88" s="36"/>
    </row>
    <row r="89" spans="1:5" s="43" customFormat="1" ht="39.75" hidden="1" customHeight="1" x14ac:dyDescent="0.2">
      <c r="A89" s="45" t="s">
        <v>858</v>
      </c>
      <c r="B89" s="168" t="s">
        <v>859</v>
      </c>
      <c r="C89" s="168"/>
      <c r="D89" s="168"/>
      <c r="E89" s="168"/>
    </row>
    <row r="90" spans="1:5" ht="15" hidden="1" customHeight="1" x14ac:dyDescent="0.2">
      <c r="A90" s="184" t="s">
        <v>1092</v>
      </c>
      <c r="B90" s="184"/>
      <c r="C90" s="184"/>
      <c r="D90" s="173"/>
      <c r="E90" s="50">
        <f>'5.0'!E134</f>
        <v>2440.8199999999997</v>
      </c>
    </row>
    <row r="91" spans="1:5" ht="15" hidden="1" customHeight="1" x14ac:dyDescent="0.2">
      <c r="A91" s="184" t="s">
        <v>1068</v>
      </c>
      <c r="B91" s="184"/>
      <c r="C91" s="184"/>
      <c r="D91" s="173"/>
      <c r="E91" s="50">
        <v>2501.62</v>
      </c>
    </row>
    <row r="92" spans="1:5" ht="15" hidden="1" customHeight="1" x14ac:dyDescent="0.2">
      <c r="A92" s="184" t="s">
        <v>1157</v>
      </c>
      <c r="B92" s="184"/>
      <c r="C92" s="184"/>
      <c r="D92" s="173"/>
      <c r="E92" s="50">
        <v>694.07</v>
      </c>
    </row>
    <row r="93" spans="1:5" ht="15" hidden="1" customHeight="1" x14ac:dyDescent="0.2">
      <c r="A93" s="183" t="s">
        <v>1156</v>
      </c>
      <c r="B93" s="183"/>
      <c r="C93" s="183"/>
      <c r="D93" s="177"/>
      <c r="E93" s="107">
        <f>E90-E92</f>
        <v>1746.7499999999995</v>
      </c>
    </row>
    <row r="94" spans="1:5" hidden="1" x14ac:dyDescent="0.2">
      <c r="A94" s="34"/>
      <c r="E94" s="36"/>
    </row>
    <row r="95" spans="1:5" ht="17.25" customHeight="1" x14ac:dyDescent="0.2">
      <c r="A95" s="44" t="s">
        <v>828</v>
      </c>
      <c r="B95" s="185" t="s">
        <v>133</v>
      </c>
      <c r="C95" s="185"/>
      <c r="D95" s="185"/>
      <c r="E95" s="185"/>
    </row>
    <row r="96" spans="1:5" s="43" customFormat="1" ht="40.5" hidden="1" customHeight="1" x14ac:dyDescent="0.2">
      <c r="A96" s="45" t="s">
        <v>829</v>
      </c>
      <c r="B96" s="168" t="s">
        <v>135</v>
      </c>
      <c r="C96" s="168"/>
      <c r="D96" s="168"/>
      <c r="E96" s="168"/>
    </row>
    <row r="97" spans="1:6" ht="14.25" hidden="1" customHeight="1" x14ac:dyDescent="0.2">
      <c r="A97" s="173" t="s">
        <v>969</v>
      </c>
      <c r="B97" s="174"/>
      <c r="C97" s="174"/>
      <c r="D97" s="174"/>
      <c r="E97" s="62">
        <f>'6.0'!F273</f>
        <v>3362.6042999999977</v>
      </c>
    </row>
    <row r="98" spans="1:6" ht="14.25" hidden="1" customHeight="1" x14ac:dyDescent="0.2">
      <c r="A98" s="173" t="s">
        <v>970</v>
      </c>
      <c r="B98" s="174"/>
      <c r="C98" s="174"/>
      <c r="D98" s="174"/>
      <c r="E98" s="62">
        <f>Planilha!D83</f>
        <v>3301.92</v>
      </c>
    </row>
    <row r="99" spans="1:6" ht="14.25" hidden="1" customHeight="1" x14ac:dyDescent="0.2">
      <c r="A99" s="175" t="s">
        <v>1098</v>
      </c>
      <c r="B99" s="176"/>
      <c r="C99" s="176"/>
      <c r="D99" s="176"/>
      <c r="E99" s="70">
        <v>3093.07</v>
      </c>
    </row>
    <row r="100" spans="1:6" ht="14.25" hidden="1" customHeight="1" x14ac:dyDescent="0.2">
      <c r="A100" s="177" t="s">
        <v>1099</v>
      </c>
      <c r="B100" s="178"/>
      <c r="C100" s="178"/>
      <c r="D100" s="178"/>
      <c r="E100" s="63">
        <f>E98-E99</f>
        <v>208.84999999999991</v>
      </c>
    </row>
    <row r="101" spans="1:6" ht="14.25" hidden="1" customHeight="1" x14ac:dyDescent="0.2">
      <c r="A101" s="179" t="s">
        <v>1100</v>
      </c>
      <c r="B101" s="180"/>
      <c r="C101" s="180"/>
      <c r="D101" s="180"/>
      <c r="E101" s="97">
        <f>E98-E97</f>
        <v>-60.68429999999762</v>
      </c>
    </row>
    <row r="102" spans="1:6" hidden="1" x14ac:dyDescent="0.2">
      <c r="A102" s="60"/>
      <c r="B102" s="95"/>
      <c r="C102" s="95"/>
      <c r="E102" s="61"/>
    </row>
    <row r="103" spans="1:6" s="43" customFormat="1" ht="40.5" customHeight="1" x14ac:dyDescent="0.2">
      <c r="A103" s="45" t="s">
        <v>963</v>
      </c>
      <c r="B103" s="168" t="s">
        <v>141</v>
      </c>
      <c r="C103" s="168"/>
      <c r="D103" s="168"/>
      <c r="E103" s="168"/>
      <c r="F103" s="72" t="s">
        <v>870</v>
      </c>
    </row>
    <row r="104" spans="1:6" ht="14.25" customHeight="1" x14ac:dyDescent="0.2">
      <c r="A104" s="173" t="s">
        <v>969</v>
      </c>
      <c r="B104" s="174"/>
      <c r="C104" s="174"/>
      <c r="D104" s="174"/>
      <c r="E104" s="62">
        <f>'6.0'!F294</f>
        <v>194.75500000000002</v>
      </c>
    </row>
    <row r="105" spans="1:6" ht="14.25" customHeight="1" x14ac:dyDescent="0.2">
      <c r="A105" s="173" t="s">
        <v>970</v>
      </c>
      <c r="B105" s="174"/>
      <c r="C105" s="174"/>
      <c r="D105" s="174"/>
      <c r="E105" s="62">
        <v>254.7</v>
      </c>
    </row>
    <row r="106" spans="1:6" ht="14.25" customHeight="1" x14ac:dyDescent="0.2">
      <c r="A106" s="175" t="s">
        <v>1259</v>
      </c>
      <c r="B106" s="176"/>
      <c r="C106" s="176"/>
      <c r="D106" s="176"/>
      <c r="E106" s="70">
        <v>178.27</v>
      </c>
    </row>
    <row r="107" spans="1:6" ht="14.25" customHeight="1" x14ac:dyDescent="0.2">
      <c r="A107" s="177" t="s">
        <v>1260</v>
      </c>
      <c r="B107" s="178"/>
      <c r="C107" s="178"/>
      <c r="D107" s="178"/>
      <c r="E107" s="63">
        <f>E104-E106</f>
        <v>16.485000000000014</v>
      </c>
    </row>
    <row r="108" spans="1:6" x14ac:dyDescent="0.2">
      <c r="A108" s="60"/>
      <c r="B108" s="95"/>
      <c r="C108" s="95"/>
      <c r="E108" s="61"/>
    </row>
    <row r="109" spans="1:6" ht="17.25" hidden="1" customHeight="1" x14ac:dyDescent="0.2">
      <c r="A109" s="44" t="s">
        <v>881</v>
      </c>
      <c r="B109" s="185" t="s">
        <v>182</v>
      </c>
      <c r="C109" s="185"/>
      <c r="D109" s="185"/>
      <c r="E109" s="185"/>
    </row>
    <row r="110" spans="1:6" ht="17.25" hidden="1" customHeight="1" x14ac:dyDescent="0.2">
      <c r="A110" s="69" t="s">
        <v>882</v>
      </c>
      <c r="B110" s="181" t="s">
        <v>184</v>
      </c>
      <c r="C110" s="181"/>
      <c r="D110" s="181"/>
      <c r="E110" s="181"/>
    </row>
    <row r="111" spans="1:6" s="43" customFormat="1" ht="40.5" hidden="1" customHeight="1" x14ac:dyDescent="0.2">
      <c r="A111" s="45" t="s">
        <v>883</v>
      </c>
      <c r="B111" s="168" t="s">
        <v>186</v>
      </c>
      <c r="C111" s="168"/>
      <c r="D111" s="168"/>
      <c r="E111" s="168"/>
    </row>
    <row r="112" spans="1:6" ht="14.25" hidden="1" customHeight="1" x14ac:dyDescent="0.2">
      <c r="A112" s="173" t="s">
        <v>885</v>
      </c>
      <c r="B112" s="174"/>
      <c r="C112" s="174"/>
      <c r="D112" s="174"/>
      <c r="E112" s="62" t="e">
        <f>#REF!</f>
        <v>#REF!</v>
      </c>
    </row>
    <row r="113" spans="1:5" ht="14.25" hidden="1" customHeight="1" x14ac:dyDescent="0.2">
      <c r="A113" s="173" t="s">
        <v>886</v>
      </c>
      <c r="B113" s="174"/>
      <c r="C113" s="174"/>
      <c r="D113" s="174"/>
      <c r="E113" s="62">
        <f>Planilha!D108</f>
        <v>3991.37</v>
      </c>
    </row>
    <row r="114" spans="1:5" ht="14.25" hidden="1" customHeight="1" x14ac:dyDescent="0.2">
      <c r="A114" s="175" t="s">
        <v>1012</v>
      </c>
      <c r="B114" s="176"/>
      <c r="C114" s="176"/>
      <c r="D114" s="176"/>
      <c r="E114" s="70">
        <v>2573.87</v>
      </c>
    </row>
    <row r="115" spans="1:5" ht="14.25" hidden="1" customHeight="1" x14ac:dyDescent="0.2">
      <c r="A115" s="177" t="s">
        <v>1013</v>
      </c>
      <c r="B115" s="178"/>
      <c r="C115" s="178"/>
      <c r="D115" s="178"/>
      <c r="E115" s="63">
        <f>E113-E114</f>
        <v>1417.5</v>
      </c>
    </row>
    <row r="116" spans="1:5" ht="14.25" hidden="1" customHeight="1" x14ac:dyDescent="0.2">
      <c r="A116" s="179" t="s">
        <v>1016</v>
      </c>
      <c r="B116" s="180"/>
      <c r="C116" s="180"/>
      <c r="D116" s="180"/>
      <c r="E116" s="97" t="e">
        <f>E113-E112</f>
        <v>#REF!</v>
      </c>
    </row>
    <row r="117" spans="1:5" hidden="1" x14ac:dyDescent="0.2">
      <c r="A117" s="60"/>
      <c r="B117" s="95"/>
      <c r="C117" s="95"/>
      <c r="E117" s="61"/>
    </row>
    <row r="118" spans="1:5" s="43" customFormat="1" ht="42.75" hidden="1" customHeight="1" x14ac:dyDescent="0.2">
      <c r="A118" s="45" t="s">
        <v>884</v>
      </c>
      <c r="B118" s="168" t="s">
        <v>188</v>
      </c>
      <c r="C118" s="168"/>
      <c r="D118" s="168"/>
      <c r="E118" s="168"/>
    </row>
    <row r="119" spans="1:5" ht="14.25" hidden="1" customHeight="1" x14ac:dyDescent="0.2">
      <c r="A119" s="173" t="s">
        <v>887</v>
      </c>
      <c r="B119" s="174"/>
      <c r="C119" s="174"/>
      <c r="D119" s="174"/>
      <c r="E119" s="62" t="e">
        <f>#REF!</f>
        <v>#REF!</v>
      </c>
    </row>
    <row r="120" spans="1:5" ht="14.25" hidden="1" customHeight="1" x14ac:dyDescent="0.2">
      <c r="A120" s="173" t="s">
        <v>888</v>
      </c>
      <c r="B120" s="174"/>
      <c r="C120" s="174"/>
      <c r="D120" s="174"/>
      <c r="E120" s="62">
        <f>Planilha!D109</f>
        <v>3991.37</v>
      </c>
    </row>
    <row r="121" spans="1:5" ht="14.25" hidden="1" customHeight="1" x14ac:dyDescent="0.2">
      <c r="A121" s="175" t="s">
        <v>1014</v>
      </c>
      <c r="B121" s="176"/>
      <c r="C121" s="176"/>
      <c r="D121" s="176"/>
      <c r="E121" s="70">
        <v>2573.87</v>
      </c>
    </row>
    <row r="122" spans="1:5" ht="14.25" hidden="1" customHeight="1" x14ac:dyDescent="0.2">
      <c r="A122" s="177" t="s">
        <v>1015</v>
      </c>
      <c r="B122" s="178"/>
      <c r="C122" s="178"/>
      <c r="D122" s="178"/>
      <c r="E122" s="63">
        <f>E120-E121</f>
        <v>1417.5</v>
      </c>
    </row>
    <row r="123" spans="1:5" ht="14.25" hidden="1" customHeight="1" x14ac:dyDescent="0.2">
      <c r="A123" s="179" t="s">
        <v>1017</v>
      </c>
      <c r="B123" s="180"/>
      <c r="C123" s="180"/>
      <c r="D123" s="180"/>
      <c r="E123" s="97" t="e">
        <f>E120-E119</f>
        <v>#REF!</v>
      </c>
    </row>
    <row r="124" spans="1:5" hidden="1" x14ac:dyDescent="0.2">
      <c r="A124" s="65"/>
      <c r="B124" s="46"/>
      <c r="C124" s="46"/>
      <c r="D124" s="46"/>
      <c r="E124" s="66"/>
    </row>
    <row r="125" spans="1:5" s="43" customFormat="1" ht="40.5" hidden="1" customHeight="1" x14ac:dyDescent="0.2">
      <c r="A125" s="45" t="s">
        <v>1144</v>
      </c>
      <c r="B125" s="168" t="s">
        <v>190</v>
      </c>
      <c r="C125" s="168"/>
      <c r="D125" s="168"/>
      <c r="E125" s="168"/>
    </row>
    <row r="126" spans="1:5" ht="14.25" hidden="1" customHeight="1" x14ac:dyDescent="0.2">
      <c r="A126" s="173" t="s">
        <v>1148</v>
      </c>
      <c r="B126" s="174"/>
      <c r="C126" s="174"/>
      <c r="D126" s="174"/>
      <c r="E126" s="62" t="e">
        <f>#REF!</f>
        <v>#REF!</v>
      </c>
    </row>
    <row r="127" spans="1:5" ht="14.25" hidden="1" customHeight="1" x14ac:dyDescent="0.2">
      <c r="A127" s="173" t="s">
        <v>1145</v>
      </c>
      <c r="B127" s="174"/>
      <c r="C127" s="174"/>
      <c r="D127" s="174"/>
      <c r="E127" s="62">
        <v>1001.76</v>
      </c>
    </row>
    <row r="128" spans="1:5" ht="14.25" hidden="1" customHeight="1" x14ac:dyDescent="0.2">
      <c r="A128" s="175" t="s">
        <v>1146</v>
      </c>
      <c r="B128" s="176"/>
      <c r="C128" s="176"/>
      <c r="D128" s="176"/>
      <c r="E128" s="70">
        <v>0</v>
      </c>
    </row>
    <row r="129" spans="1:5" ht="14.25" hidden="1" customHeight="1" x14ac:dyDescent="0.2">
      <c r="A129" s="177" t="s">
        <v>1147</v>
      </c>
      <c r="B129" s="178"/>
      <c r="C129" s="178"/>
      <c r="D129" s="178"/>
      <c r="E129" s="63" t="e">
        <f>E126-E128</f>
        <v>#REF!</v>
      </c>
    </row>
    <row r="130" spans="1:5" hidden="1" x14ac:dyDescent="0.2">
      <c r="A130" s="60"/>
      <c r="B130" s="95"/>
      <c r="C130" s="95"/>
      <c r="E130" s="61"/>
    </row>
    <row r="131" spans="1:5" ht="17.25" hidden="1" customHeight="1" x14ac:dyDescent="0.2">
      <c r="A131" s="69" t="s">
        <v>1018</v>
      </c>
      <c r="B131" s="181" t="s">
        <v>194</v>
      </c>
      <c r="C131" s="181"/>
      <c r="D131" s="181"/>
      <c r="E131" s="181"/>
    </row>
    <row r="132" spans="1:5" s="43" customFormat="1" ht="42.75" hidden="1" customHeight="1" x14ac:dyDescent="0.2">
      <c r="A132" s="45" t="s">
        <v>1019</v>
      </c>
      <c r="B132" s="168" t="s">
        <v>196</v>
      </c>
      <c r="C132" s="168"/>
      <c r="D132" s="168"/>
      <c r="E132" s="168"/>
    </row>
    <row r="133" spans="1:5" ht="14.25" hidden="1" customHeight="1" x14ac:dyDescent="0.2">
      <c r="A133" s="173" t="s">
        <v>1151</v>
      </c>
      <c r="B133" s="174"/>
      <c r="C133" s="174"/>
      <c r="D133" s="174"/>
      <c r="E133" s="62" t="e">
        <f>#REF!</f>
        <v>#REF!</v>
      </c>
    </row>
    <row r="134" spans="1:5" ht="14.25" hidden="1" customHeight="1" x14ac:dyDescent="0.2">
      <c r="A134" s="173" t="s">
        <v>1152</v>
      </c>
      <c r="B134" s="174"/>
      <c r="C134" s="174"/>
      <c r="D134" s="174"/>
      <c r="E134" s="62">
        <v>3121.87</v>
      </c>
    </row>
    <row r="135" spans="1:5" ht="14.25" hidden="1" customHeight="1" x14ac:dyDescent="0.2">
      <c r="A135" s="175" t="s">
        <v>1153</v>
      </c>
      <c r="B135" s="176"/>
      <c r="C135" s="176"/>
      <c r="D135" s="176"/>
      <c r="E135" s="70">
        <v>1491.82</v>
      </c>
    </row>
    <row r="136" spans="1:5" ht="14.25" hidden="1" customHeight="1" x14ac:dyDescent="0.2">
      <c r="A136" s="177" t="s">
        <v>1154</v>
      </c>
      <c r="B136" s="178"/>
      <c r="C136" s="178"/>
      <c r="D136" s="178"/>
      <c r="E136" s="63" t="e">
        <f>E133-E135</f>
        <v>#REF!</v>
      </c>
    </row>
    <row r="137" spans="1:5" hidden="1" x14ac:dyDescent="0.2">
      <c r="A137" s="65"/>
      <c r="B137" s="46"/>
      <c r="C137" s="46"/>
      <c r="D137" s="46"/>
      <c r="E137" s="66"/>
    </row>
    <row r="138" spans="1:5" s="43" customFormat="1" ht="42.75" hidden="1" customHeight="1" x14ac:dyDescent="0.2">
      <c r="A138" s="45" t="s">
        <v>1020</v>
      </c>
      <c r="B138" s="168" t="s">
        <v>198</v>
      </c>
      <c r="C138" s="168"/>
      <c r="D138" s="168"/>
      <c r="E138" s="168"/>
    </row>
    <row r="139" spans="1:5" ht="14.25" hidden="1" customHeight="1" x14ac:dyDescent="0.2">
      <c r="A139" s="173" t="s">
        <v>885</v>
      </c>
      <c r="B139" s="174"/>
      <c r="C139" s="174"/>
      <c r="D139" s="174"/>
      <c r="E139" s="62" t="e">
        <f>#REF!</f>
        <v>#REF!</v>
      </c>
    </row>
    <row r="140" spans="1:5" ht="14.25" hidden="1" customHeight="1" x14ac:dyDescent="0.2">
      <c r="A140" s="173" t="s">
        <v>886</v>
      </c>
      <c r="B140" s="174"/>
      <c r="C140" s="174"/>
      <c r="D140" s="174"/>
      <c r="E140" s="62">
        <v>3121.87</v>
      </c>
    </row>
    <row r="141" spans="1:5" ht="14.25" hidden="1" customHeight="1" x14ac:dyDescent="0.2">
      <c r="A141" s="175" t="s">
        <v>1149</v>
      </c>
      <c r="B141" s="176"/>
      <c r="C141" s="176"/>
      <c r="D141" s="176"/>
      <c r="E141" s="70">
        <v>1491.82</v>
      </c>
    </row>
    <row r="142" spans="1:5" ht="14.25" hidden="1" customHeight="1" x14ac:dyDescent="0.2">
      <c r="A142" s="177" t="s">
        <v>1150</v>
      </c>
      <c r="B142" s="178"/>
      <c r="C142" s="178"/>
      <c r="D142" s="178"/>
      <c r="E142" s="63" t="e">
        <f>E139-E141</f>
        <v>#REF!</v>
      </c>
    </row>
    <row r="143" spans="1:5" hidden="1" x14ac:dyDescent="0.2">
      <c r="A143" s="65"/>
      <c r="B143" s="46"/>
      <c r="C143" s="46"/>
      <c r="D143" s="46"/>
      <c r="E143" s="66"/>
    </row>
    <row r="144" spans="1:5" ht="17.25" customHeight="1" x14ac:dyDescent="0.2">
      <c r="A144" s="44" t="s">
        <v>1110</v>
      </c>
      <c r="B144" s="185" t="s">
        <v>224</v>
      </c>
      <c r="C144" s="185"/>
      <c r="D144" s="185"/>
      <c r="E144" s="185"/>
    </row>
    <row r="145" spans="1:6" s="43" customFormat="1" ht="40.5" hidden="1" customHeight="1" x14ac:dyDescent="0.2">
      <c r="A145" s="45" t="s">
        <v>1213</v>
      </c>
      <c r="B145" s="168" t="s">
        <v>226</v>
      </c>
      <c r="C145" s="168"/>
      <c r="D145" s="168"/>
      <c r="E145" s="168"/>
      <c r="F145" s="43" t="s">
        <v>870</v>
      </c>
    </row>
    <row r="146" spans="1:6" ht="14.25" hidden="1" customHeight="1" x14ac:dyDescent="0.2">
      <c r="A146" s="173" t="s">
        <v>1216</v>
      </c>
      <c r="B146" s="174"/>
      <c r="C146" s="174"/>
      <c r="D146" s="174"/>
      <c r="E146" s="62">
        <f>'11.0'!E18</f>
        <v>470</v>
      </c>
    </row>
    <row r="147" spans="1:6" ht="14.25" hidden="1" customHeight="1" x14ac:dyDescent="0.2">
      <c r="A147" s="173" t="s">
        <v>1217</v>
      </c>
      <c r="B147" s="174"/>
      <c r="C147" s="174"/>
      <c r="D147" s="174"/>
      <c r="E147" s="62">
        <v>1502.47</v>
      </c>
    </row>
    <row r="148" spans="1:6" ht="14.25" hidden="1" customHeight="1" x14ac:dyDescent="0.2">
      <c r="A148" s="175" t="s">
        <v>1218</v>
      </c>
      <c r="B148" s="176"/>
      <c r="C148" s="176"/>
      <c r="D148" s="176"/>
      <c r="E148" s="70">
        <v>0</v>
      </c>
    </row>
    <row r="149" spans="1:6" ht="14.25" hidden="1" customHeight="1" x14ac:dyDescent="0.2">
      <c r="A149" s="177" t="s">
        <v>1219</v>
      </c>
      <c r="B149" s="178"/>
      <c r="C149" s="178"/>
      <c r="D149" s="178"/>
      <c r="E149" s="63">
        <f>E146-E148</f>
        <v>470</v>
      </c>
    </row>
    <row r="150" spans="1:6" hidden="1" x14ac:dyDescent="0.2">
      <c r="A150" s="60"/>
      <c r="B150" s="95"/>
      <c r="C150" s="95"/>
      <c r="E150" s="61"/>
    </row>
    <row r="151" spans="1:6" s="43" customFormat="1" ht="40.5" customHeight="1" x14ac:dyDescent="0.2">
      <c r="A151" s="45" t="s">
        <v>1113</v>
      </c>
      <c r="B151" s="168" t="s">
        <v>230</v>
      </c>
      <c r="C151" s="168"/>
      <c r="D151" s="168"/>
      <c r="E151" s="168"/>
      <c r="F151" s="72" t="s">
        <v>870</v>
      </c>
    </row>
    <row r="152" spans="1:6" ht="14.25" customHeight="1" x14ac:dyDescent="0.2">
      <c r="A152" s="173" t="s">
        <v>1244</v>
      </c>
      <c r="B152" s="174"/>
      <c r="C152" s="174"/>
      <c r="D152" s="174"/>
      <c r="E152" s="62">
        <f>'11.0'!E48</f>
        <v>364.02000000000015</v>
      </c>
    </row>
    <row r="153" spans="1:6" ht="14.25" customHeight="1" x14ac:dyDescent="0.2">
      <c r="A153" s="173" t="s">
        <v>1112</v>
      </c>
      <c r="B153" s="174"/>
      <c r="C153" s="174"/>
      <c r="D153" s="174"/>
      <c r="E153" s="62">
        <v>675.21</v>
      </c>
    </row>
    <row r="154" spans="1:6" ht="14.25" customHeight="1" x14ac:dyDescent="0.2">
      <c r="A154" s="175" t="s">
        <v>1242</v>
      </c>
      <c r="B154" s="176"/>
      <c r="C154" s="176"/>
      <c r="D154" s="176"/>
      <c r="E154" s="70">
        <f>'11.0'!E50</f>
        <v>114.02</v>
      </c>
    </row>
    <row r="155" spans="1:6" ht="14.25" customHeight="1" x14ac:dyDescent="0.2">
      <c r="A155" s="177" t="s">
        <v>1243</v>
      </c>
      <c r="B155" s="178"/>
      <c r="C155" s="178"/>
      <c r="D155" s="178"/>
      <c r="E155" s="63">
        <f>E152-E154</f>
        <v>250.00000000000017</v>
      </c>
    </row>
    <row r="156" spans="1:6" x14ac:dyDescent="0.2">
      <c r="A156" s="60"/>
      <c r="B156" s="95"/>
      <c r="C156" s="95"/>
      <c r="E156" s="61"/>
    </row>
    <row r="157" spans="1:6" s="43" customFormat="1" ht="40.5" customHeight="1" x14ac:dyDescent="0.2">
      <c r="A157" s="45" t="s">
        <v>1230</v>
      </c>
      <c r="B157" s="168" t="s">
        <v>236</v>
      </c>
      <c r="C157" s="168"/>
      <c r="D157" s="168"/>
      <c r="E157" s="168"/>
      <c r="F157" s="72" t="s">
        <v>870</v>
      </c>
    </row>
    <row r="158" spans="1:6" ht="14.25" customHeight="1" x14ac:dyDescent="0.2">
      <c r="A158" s="173" t="s">
        <v>954</v>
      </c>
      <c r="B158" s="174"/>
      <c r="C158" s="174"/>
      <c r="D158" s="174"/>
      <c r="E158" s="62">
        <f>'11.0'!E62</f>
        <v>325</v>
      </c>
    </row>
    <row r="159" spans="1:6" ht="14.25" customHeight="1" x14ac:dyDescent="0.2">
      <c r="A159" s="173" t="s">
        <v>1245</v>
      </c>
      <c r="B159" s="174"/>
      <c r="C159" s="174"/>
      <c r="D159" s="174"/>
      <c r="E159" s="62">
        <f>'11.0'!E63</f>
        <v>2177.6799999999998</v>
      </c>
    </row>
    <row r="160" spans="1:6" ht="14.25" customHeight="1" x14ac:dyDescent="0.2">
      <c r="A160" s="175" t="s">
        <v>1246</v>
      </c>
      <c r="B160" s="176"/>
      <c r="C160" s="176"/>
      <c r="D160" s="176"/>
      <c r="E160" s="70">
        <v>0</v>
      </c>
    </row>
    <row r="161" spans="1:6" ht="14.25" customHeight="1" x14ac:dyDescent="0.2">
      <c r="A161" s="177" t="s">
        <v>1247</v>
      </c>
      <c r="B161" s="178"/>
      <c r="C161" s="178"/>
      <c r="D161" s="178"/>
      <c r="E161" s="63">
        <f>E158-E160</f>
        <v>325</v>
      </c>
    </row>
    <row r="162" spans="1:6" x14ac:dyDescent="0.2">
      <c r="A162" s="60"/>
      <c r="B162" s="95"/>
      <c r="C162" s="95"/>
      <c r="E162" s="61"/>
    </row>
    <row r="163" spans="1:6" ht="17.25" customHeight="1" x14ac:dyDescent="0.2">
      <c r="A163" s="44" t="s">
        <v>935</v>
      </c>
      <c r="B163" s="185" t="s">
        <v>238</v>
      </c>
      <c r="C163" s="185"/>
      <c r="D163" s="185"/>
      <c r="E163" s="185"/>
    </row>
    <row r="164" spans="1:6" s="43" customFormat="1" ht="30" hidden="1" customHeight="1" x14ac:dyDescent="0.2">
      <c r="A164" s="45" t="s">
        <v>1135</v>
      </c>
      <c r="B164" s="168" t="s">
        <v>242</v>
      </c>
      <c r="C164" s="168"/>
      <c r="D164" s="168"/>
      <c r="E164" s="168"/>
      <c r="F164" s="43" t="s">
        <v>870</v>
      </c>
    </row>
    <row r="165" spans="1:6" ht="14.25" hidden="1" customHeight="1" x14ac:dyDescent="0.2">
      <c r="A165" s="173" t="s">
        <v>1142</v>
      </c>
      <c r="B165" s="174"/>
      <c r="C165" s="174"/>
      <c r="D165" s="174"/>
      <c r="E165" s="62">
        <f>'12.0'!E29</f>
        <v>78.23</v>
      </c>
    </row>
    <row r="166" spans="1:6" ht="14.25" hidden="1" customHeight="1" x14ac:dyDescent="0.2">
      <c r="A166" s="173" t="s">
        <v>1141</v>
      </c>
      <c r="B166" s="174"/>
      <c r="C166" s="174"/>
      <c r="D166" s="174"/>
      <c r="E166" s="62">
        <v>138.11000000000001</v>
      </c>
    </row>
    <row r="167" spans="1:6" ht="14.25" hidden="1" customHeight="1" x14ac:dyDescent="0.2">
      <c r="A167" s="175" t="s">
        <v>1143</v>
      </c>
      <c r="B167" s="176"/>
      <c r="C167" s="176"/>
      <c r="D167" s="176"/>
      <c r="E167" s="70">
        <f>'12.0'!E31</f>
        <v>49.07</v>
      </c>
    </row>
    <row r="168" spans="1:6" ht="14.25" hidden="1" customHeight="1" x14ac:dyDescent="0.2">
      <c r="A168" s="177" t="s">
        <v>1210</v>
      </c>
      <c r="B168" s="178"/>
      <c r="C168" s="178"/>
      <c r="D168" s="178"/>
      <c r="E168" s="63">
        <f>E165-E167</f>
        <v>29.160000000000004</v>
      </c>
    </row>
    <row r="169" spans="1:6" hidden="1" x14ac:dyDescent="0.2">
      <c r="A169" s="60"/>
      <c r="B169" s="95"/>
      <c r="C169" s="95"/>
      <c r="E169" s="61"/>
    </row>
    <row r="170" spans="1:6" s="43" customFormat="1" ht="40.5" customHeight="1" x14ac:dyDescent="0.2">
      <c r="A170" s="45" t="s">
        <v>936</v>
      </c>
      <c r="B170" s="168" t="s">
        <v>246</v>
      </c>
      <c r="C170" s="168"/>
      <c r="D170" s="168"/>
      <c r="E170" s="168"/>
      <c r="F170" s="72" t="s">
        <v>870</v>
      </c>
    </row>
    <row r="171" spans="1:6" ht="14.25" customHeight="1" x14ac:dyDescent="0.2">
      <c r="A171" s="173" t="s">
        <v>954</v>
      </c>
      <c r="B171" s="174"/>
      <c r="C171" s="174"/>
      <c r="D171" s="174"/>
      <c r="E171" s="62">
        <f>'12.0'!E109</f>
        <v>1893.0500000000006</v>
      </c>
    </row>
    <row r="172" spans="1:6" ht="14.25" customHeight="1" x14ac:dyDescent="0.2">
      <c r="A172" s="173" t="s">
        <v>955</v>
      </c>
      <c r="B172" s="174"/>
      <c r="C172" s="174"/>
      <c r="D172" s="174"/>
      <c r="E172" s="62">
        <v>4858.42</v>
      </c>
    </row>
    <row r="173" spans="1:6" ht="14.25" customHeight="1" x14ac:dyDescent="0.2">
      <c r="A173" s="175" t="s">
        <v>1249</v>
      </c>
      <c r="B173" s="176"/>
      <c r="C173" s="176"/>
      <c r="D173" s="176"/>
      <c r="E173" s="70">
        <f>'12.0'!E111</f>
        <v>1824.36</v>
      </c>
    </row>
    <row r="174" spans="1:6" ht="14.25" customHeight="1" x14ac:dyDescent="0.2">
      <c r="A174" s="177" t="s">
        <v>1250</v>
      </c>
      <c r="B174" s="178"/>
      <c r="C174" s="178"/>
      <c r="D174" s="178"/>
      <c r="E174" s="63">
        <f>E171-E173</f>
        <v>68.690000000000737</v>
      </c>
    </row>
    <row r="175" spans="1:6" x14ac:dyDescent="0.2">
      <c r="A175" s="60"/>
      <c r="B175" s="95"/>
      <c r="C175" s="95"/>
      <c r="E175" s="61"/>
    </row>
    <row r="176" spans="1:6" ht="17.25" hidden="1" customHeight="1" x14ac:dyDescent="0.2">
      <c r="A176" s="69" t="s">
        <v>995</v>
      </c>
      <c r="B176" s="181" t="s">
        <v>314</v>
      </c>
      <c r="C176" s="181"/>
      <c r="D176" s="181"/>
      <c r="E176" s="181"/>
    </row>
    <row r="177" spans="1:5" ht="17.25" hidden="1" customHeight="1" x14ac:dyDescent="0.2">
      <c r="A177" s="69" t="s">
        <v>1195</v>
      </c>
      <c r="B177" s="181" t="s">
        <v>316</v>
      </c>
      <c r="C177" s="181"/>
      <c r="D177" s="181"/>
      <c r="E177" s="181"/>
    </row>
    <row r="178" spans="1:5" s="43" customFormat="1" ht="40.5" hidden="1" customHeight="1" x14ac:dyDescent="0.2">
      <c r="A178" s="45" t="s">
        <v>1196</v>
      </c>
      <c r="B178" s="168" t="s">
        <v>348</v>
      </c>
      <c r="C178" s="168"/>
      <c r="D178" s="168"/>
      <c r="E178" s="168"/>
    </row>
    <row r="179" spans="1:5" ht="14.25" hidden="1" customHeight="1" x14ac:dyDescent="0.2">
      <c r="A179" s="173" t="s">
        <v>1197</v>
      </c>
      <c r="B179" s="174"/>
      <c r="C179" s="174"/>
      <c r="D179" s="174"/>
      <c r="E179" s="62" t="e">
        <f>#REF!</f>
        <v>#REF!</v>
      </c>
    </row>
    <row r="180" spans="1:5" ht="14.25" hidden="1" customHeight="1" x14ac:dyDescent="0.2">
      <c r="A180" s="173" t="s">
        <v>1198</v>
      </c>
      <c r="B180" s="174"/>
      <c r="C180" s="174"/>
      <c r="D180" s="174"/>
      <c r="E180" s="62">
        <v>0</v>
      </c>
    </row>
    <row r="181" spans="1:5" ht="14.25" hidden="1" customHeight="1" x14ac:dyDescent="0.2">
      <c r="A181" s="177" t="s">
        <v>1199</v>
      </c>
      <c r="B181" s="178"/>
      <c r="C181" s="178"/>
      <c r="D181" s="178"/>
      <c r="E181" s="63" t="e">
        <f>E179</f>
        <v>#REF!</v>
      </c>
    </row>
    <row r="182" spans="1:5" s="43" customFormat="1" ht="15" hidden="1" customHeight="1" x14ac:dyDescent="0.2">
      <c r="A182" s="186"/>
      <c r="B182" s="187"/>
      <c r="C182" s="187"/>
      <c r="D182" s="187"/>
      <c r="E182" s="96"/>
    </row>
    <row r="183" spans="1:5" ht="17.25" hidden="1" customHeight="1" x14ac:dyDescent="0.2">
      <c r="A183" s="44" t="s">
        <v>1101</v>
      </c>
      <c r="B183" s="185" t="s">
        <v>422</v>
      </c>
      <c r="C183" s="185"/>
      <c r="D183" s="185"/>
      <c r="E183" s="185"/>
    </row>
    <row r="184" spans="1:5" s="43" customFormat="1" ht="18.75" hidden="1" customHeight="1" x14ac:dyDescent="0.2">
      <c r="A184" s="69" t="s">
        <v>1102</v>
      </c>
      <c r="B184" s="181" t="s">
        <v>1103</v>
      </c>
      <c r="C184" s="181"/>
      <c r="D184" s="181"/>
      <c r="E184" s="181"/>
    </row>
    <row r="185" spans="1:5" s="43" customFormat="1" ht="56.25" hidden="1" customHeight="1" x14ac:dyDescent="0.2">
      <c r="A185" s="45" t="s">
        <v>1104</v>
      </c>
      <c r="B185" s="168" t="s">
        <v>426</v>
      </c>
      <c r="C185" s="168"/>
      <c r="D185" s="168"/>
      <c r="E185" s="168"/>
    </row>
    <row r="186" spans="1:5" ht="14.25" hidden="1" customHeight="1" x14ac:dyDescent="0.2">
      <c r="A186" s="173" t="s">
        <v>1106</v>
      </c>
      <c r="B186" s="174"/>
      <c r="C186" s="174"/>
      <c r="D186" s="174"/>
      <c r="E186" s="62" t="e">
        <f>#REF!</f>
        <v>#REF!</v>
      </c>
    </row>
    <row r="187" spans="1:5" ht="14.25" hidden="1" customHeight="1" x14ac:dyDescent="0.2">
      <c r="A187" s="173" t="s">
        <v>1107</v>
      </c>
      <c r="B187" s="174"/>
      <c r="C187" s="174"/>
      <c r="D187" s="174"/>
      <c r="E187" s="62">
        <v>889</v>
      </c>
    </row>
    <row r="188" spans="1:5" ht="14.25" hidden="1" customHeight="1" x14ac:dyDescent="0.2">
      <c r="A188" s="175" t="s">
        <v>1192</v>
      </c>
      <c r="B188" s="176"/>
      <c r="C188" s="176"/>
      <c r="D188" s="176"/>
      <c r="E188" s="70">
        <v>245</v>
      </c>
    </row>
    <row r="189" spans="1:5" ht="14.25" hidden="1" customHeight="1" x14ac:dyDescent="0.2">
      <c r="A189" s="177" t="s">
        <v>1193</v>
      </c>
      <c r="B189" s="178"/>
      <c r="C189" s="178"/>
      <c r="D189" s="178"/>
      <c r="E189" s="63" t="e">
        <f>E186-E188</f>
        <v>#REF!</v>
      </c>
    </row>
    <row r="190" spans="1:5" hidden="1" x14ac:dyDescent="0.2">
      <c r="A190" s="60"/>
      <c r="B190" s="95"/>
      <c r="C190" s="95"/>
      <c r="E190" s="61"/>
    </row>
    <row r="191" spans="1:5" s="43" customFormat="1" ht="49.5" hidden="1" customHeight="1" x14ac:dyDescent="0.2">
      <c r="A191" s="45" t="s">
        <v>1105</v>
      </c>
      <c r="B191" s="168" t="s">
        <v>430</v>
      </c>
      <c r="C191" s="168"/>
      <c r="D191" s="168"/>
      <c r="E191" s="168"/>
    </row>
    <row r="192" spans="1:5" ht="14.25" hidden="1" customHeight="1" x14ac:dyDescent="0.2">
      <c r="A192" s="173" t="s">
        <v>1108</v>
      </c>
      <c r="B192" s="174"/>
      <c r="C192" s="174"/>
      <c r="D192" s="174"/>
      <c r="E192" s="62" t="e">
        <f>#REF!</f>
        <v>#REF!</v>
      </c>
    </row>
    <row r="193" spans="1:5" ht="14.25" hidden="1" customHeight="1" x14ac:dyDescent="0.2">
      <c r="A193" s="173" t="s">
        <v>1109</v>
      </c>
      <c r="B193" s="174"/>
      <c r="C193" s="174"/>
      <c r="D193" s="174"/>
      <c r="E193" s="62">
        <v>773</v>
      </c>
    </row>
    <row r="194" spans="1:5" ht="14.25" hidden="1" customHeight="1" x14ac:dyDescent="0.2">
      <c r="A194" s="175" t="s">
        <v>1194</v>
      </c>
      <c r="B194" s="176"/>
      <c r="C194" s="176"/>
      <c r="D194" s="176"/>
      <c r="E194" s="70">
        <v>164</v>
      </c>
    </row>
    <row r="195" spans="1:5" ht="14.25" hidden="1" customHeight="1" x14ac:dyDescent="0.2">
      <c r="A195" s="177" t="s">
        <v>1193</v>
      </c>
      <c r="B195" s="178"/>
      <c r="C195" s="178"/>
      <c r="D195" s="178"/>
      <c r="E195" s="63" t="e">
        <f>E192-E194</f>
        <v>#REF!</v>
      </c>
    </row>
    <row r="196" spans="1:5" hidden="1" x14ac:dyDescent="0.2">
      <c r="A196" s="82"/>
      <c r="B196" s="83"/>
      <c r="C196" s="83"/>
      <c r="D196" s="46"/>
      <c r="E196" s="84"/>
    </row>
    <row r="197" spans="1:5" s="43" customFormat="1" ht="18.75" hidden="1" customHeight="1" x14ac:dyDescent="0.2">
      <c r="A197" s="69" t="s">
        <v>1179</v>
      </c>
      <c r="B197" s="181" t="s">
        <v>436</v>
      </c>
      <c r="C197" s="181"/>
      <c r="D197" s="181"/>
      <c r="E197" s="181"/>
    </row>
    <row r="198" spans="1:5" s="43" customFormat="1" ht="39" hidden="1" customHeight="1" x14ac:dyDescent="0.2">
      <c r="A198" s="45" t="s">
        <v>1180</v>
      </c>
      <c r="B198" s="168" t="s">
        <v>440</v>
      </c>
      <c r="C198" s="168"/>
      <c r="D198" s="168"/>
      <c r="E198" s="168"/>
    </row>
    <row r="199" spans="1:5" ht="14.25" hidden="1" customHeight="1" x14ac:dyDescent="0.2">
      <c r="A199" s="173" t="s">
        <v>1181</v>
      </c>
      <c r="B199" s="174"/>
      <c r="C199" s="174"/>
      <c r="D199" s="174"/>
      <c r="E199" s="62" t="e">
        <f>#REF!</f>
        <v>#REF!</v>
      </c>
    </row>
    <row r="200" spans="1:5" ht="14.25" hidden="1" customHeight="1" x14ac:dyDescent="0.2">
      <c r="A200" s="173" t="s">
        <v>1182</v>
      </c>
      <c r="B200" s="174"/>
      <c r="C200" s="174"/>
      <c r="D200" s="174"/>
      <c r="E200" s="62">
        <v>21</v>
      </c>
    </row>
    <row r="201" spans="1:5" ht="14.25" hidden="1" customHeight="1" x14ac:dyDescent="0.2">
      <c r="A201" s="175" t="s">
        <v>1183</v>
      </c>
      <c r="B201" s="176"/>
      <c r="C201" s="176"/>
      <c r="D201" s="176"/>
      <c r="E201" s="70">
        <v>0</v>
      </c>
    </row>
    <row r="202" spans="1:5" ht="14.25" hidden="1" customHeight="1" x14ac:dyDescent="0.2">
      <c r="A202" s="177" t="s">
        <v>1184</v>
      </c>
      <c r="B202" s="178"/>
      <c r="C202" s="178"/>
      <c r="D202" s="178"/>
      <c r="E202" s="63" t="e">
        <f>E199-E201</f>
        <v>#REF!</v>
      </c>
    </row>
    <row r="203" spans="1:5" hidden="1" x14ac:dyDescent="0.2">
      <c r="A203" s="82"/>
      <c r="B203" s="83"/>
      <c r="C203" s="83"/>
      <c r="D203" s="46"/>
      <c r="E203" s="84"/>
    </row>
    <row r="204" spans="1:5" s="43" customFormat="1" ht="18.75" hidden="1" customHeight="1" x14ac:dyDescent="0.2">
      <c r="A204" s="69" t="s">
        <v>1159</v>
      </c>
      <c r="B204" s="181" t="s">
        <v>470</v>
      </c>
      <c r="C204" s="181"/>
      <c r="D204" s="181"/>
      <c r="E204" s="181"/>
    </row>
    <row r="205" spans="1:5" s="43" customFormat="1" ht="39" hidden="1" customHeight="1" x14ac:dyDescent="0.2">
      <c r="A205" s="45" t="s">
        <v>1160</v>
      </c>
      <c r="B205" s="168" t="s">
        <v>476</v>
      </c>
      <c r="C205" s="168"/>
      <c r="D205" s="168"/>
      <c r="E205" s="168"/>
    </row>
    <row r="206" spans="1:5" ht="14.25" hidden="1" customHeight="1" x14ac:dyDescent="0.2">
      <c r="A206" s="173" t="s">
        <v>1161</v>
      </c>
      <c r="B206" s="174"/>
      <c r="C206" s="174"/>
      <c r="D206" s="174"/>
      <c r="E206" s="62" t="e">
        <f>#REF!</f>
        <v>#REF!</v>
      </c>
    </row>
    <row r="207" spans="1:5" ht="14.25" hidden="1" customHeight="1" x14ac:dyDescent="0.2">
      <c r="A207" s="173" t="s">
        <v>1164</v>
      </c>
      <c r="B207" s="174"/>
      <c r="C207" s="174"/>
      <c r="D207" s="174"/>
      <c r="E207" s="62">
        <v>9</v>
      </c>
    </row>
    <row r="208" spans="1:5" ht="14.25" hidden="1" customHeight="1" x14ac:dyDescent="0.2">
      <c r="A208" s="175" t="s">
        <v>1162</v>
      </c>
      <c r="B208" s="176"/>
      <c r="C208" s="176"/>
      <c r="D208" s="176"/>
      <c r="E208" s="70">
        <v>0</v>
      </c>
    </row>
    <row r="209" spans="1:5" ht="14.25" hidden="1" customHeight="1" x14ac:dyDescent="0.2">
      <c r="A209" s="177" t="s">
        <v>1163</v>
      </c>
      <c r="B209" s="178"/>
      <c r="C209" s="178"/>
      <c r="D209" s="178"/>
      <c r="E209" s="63" t="e">
        <f>E206-E208</f>
        <v>#REF!</v>
      </c>
    </row>
    <row r="210" spans="1:5" hidden="1" x14ac:dyDescent="0.2">
      <c r="A210" s="82"/>
      <c r="B210" s="83"/>
      <c r="C210" s="83"/>
      <c r="D210" s="46"/>
      <c r="E210" s="84"/>
    </row>
    <row r="211" spans="1:5" s="43" customFormat="1" ht="39" hidden="1" customHeight="1" x14ac:dyDescent="0.2">
      <c r="A211" s="45" t="s">
        <v>1165</v>
      </c>
      <c r="B211" s="168" t="s">
        <v>500</v>
      </c>
      <c r="C211" s="168"/>
      <c r="D211" s="168"/>
      <c r="E211" s="168"/>
    </row>
    <row r="212" spans="1:5" ht="14.25" hidden="1" customHeight="1" x14ac:dyDescent="0.2">
      <c r="A212" s="173" t="s">
        <v>1166</v>
      </c>
      <c r="B212" s="174"/>
      <c r="C212" s="174"/>
      <c r="D212" s="174"/>
      <c r="E212" s="62" t="e">
        <f>#REF!</f>
        <v>#REF!</v>
      </c>
    </row>
    <row r="213" spans="1:5" ht="14.25" hidden="1" customHeight="1" x14ac:dyDescent="0.2">
      <c r="A213" s="173" t="s">
        <v>1167</v>
      </c>
      <c r="B213" s="174"/>
      <c r="C213" s="174"/>
      <c r="D213" s="174"/>
      <c r="E213" s="62">
        <v>5</v>
      </c>
    </row>
    <row r="214" spans="1:5" ht="14.25" hidden="1" customHeight="1" x14ac:dyDescent="0.2">
      <c r="A214" s="175" t="s">
        <v>1168</v>
      </c>
      <c r="B214" s="176"/>
      <c r="C214" s="176"/>
      <c r="D214" s="176"/>
      <c r="E214" s="70">
        <v>0</v>
      </c>
    </row>
    <row r="215" spans="1:5" ht="14.25" hidden="1" customHeight="1" x14ac:dyDescent="0.2">
      <c r="A215" s="177" t="s">
        <v>1169</v>
      </c>
      <c r="B215" s="178"/>
      <c r="C215" s="178"/>
      <c r="D215" s="178"/>
      <c r="E215" s="63">
        <v>5</v>
      </c>
    </row>
    <row r="216" spans="1:5" ht="14.25" hidden="1" customHeight="1" x14ac:dyDescent="0.2">
      <c r="A216" s="179" t="s">
        <v>1170</v>
      </c>
      <c r="B216" s="180"/>
      <c r="C216" s="180"/>
      <c r="D216" s="180"/>
      <c r="E216" s="97" t="e">
        <f>E213-E212</f>
        <v>#REF!</v>
      </c>
    </row>
    <row r="217" spans="1:5" hidden="1" x14ac:dyDescent="0.2">
      <c r="A217" s="82"/>
      <c r="B217" s="83"/>
      <c r="C217" s="83"/>
      <c r="D217" s="46"/>
      <c r="E217" s="84"/>
    </row>
    <row r="218" spans="1:5" s="43" customFormat="1" ht="39" hidden="1" customHeight="1" x14ac:dyDescent="0.2">
      <c r="A218" s="45" t="s">
        <v>507</v>
      </c>
      <c r="B218" s="168" t="s">
        <v>508</v>
      </c>
      <c r="C218" s="168"/>
      <c r="D218" s="168"/>
      <c r="E218" s="168"/>
    </row>
    <row r="219" spans="1:5" ht="14.25" hidden="1" customHeight="1" x14ac:dyDescent="0.2">
      <c r="A219" s="173" t="s">
        <v>1171</v>
      </c>
      <c r="B219" s="174"/>
      <c r="C219" s="174"/>
      <c r="D219" s="174"/>
      <c r="E219" s="62" t="e">
        <f>#REF!</f>
        <v>#REF!</v>
      </c>
    </row>
    <row r="220" spans="1:5" ht="14.25" hidden="1" customHeight="1" x14ac:dyDescent="0.2">
      <c r="A220" s="173" t="s">
        <v>1172</v>
      </c>
      <c r="B220" s="174"/>
      <c r="C220" s="174"/>
      <c r="D220" s="174"/>
      <c r="E220" s="62">
        <v>12</v>
      </c>
    </row>
    <row r="221" spans="1:5" ht="14.25" hidden="1" customHeight="1" x14ac:dyDescent="0.2">
      <c r="A221" s="175" t="s">
        <v>1173</v>
      </c>
      <c r="B221" s="176"/>
      <c r="C221" s="176"/>
      <c r="D221" s="176"/>
      <c r="E221" s="70">
        <v>0</v>
      </c>
    </row>
    <row r="222" spans="1:5" ht="14.25" hidden="1" customHeight="1" x14ac:dyDescent="0.2">
      <c r="A222" s="177" t="s">
        <v>1174</v>
      </c>
      <c r="B222" s="178"/>
      <c r="C222" s="178"/>
      <c r="D222" s="178"/>
      <c r="E222" s="63" t="e">
        <f>E219-E221</f>
        <v>#REF!</v>
      </c>
    </row>
    <row r="223" spans="1:5" hidden="1" x14ac:dyDescent="0.2">
      <c r="A223" s="82"/>
      <c r="B223" s="83"/>
      <c r="C223" s="83"/>
      <c r="D223" s="46"/>
      <c r="E223" s="84"/>
    </row>
    <row r="224" spans="1:5" s="43" customFormat="1" ht="39" hidden="1" customHeight="1" x14ac:dyDescent="0.2">
      <c r="A224" s="45" t="s">
        <v>509</v>
      </c>
      <c r="B224" s="168" t="s">
        <v>510</v>
      </c>
      <c r="C224" s="168"/>
      <c r="D224" s="168"/>
      <c r="E224" s="168"/>
    </row>
    <row r="225" spans="1:5" ht="14.25" hidden="1" customHeight="1" x14ac:dyDescent="0.2">
      <c r="A225" s="173" t="s">
        <v>1175</v>
      </c>
      <c r="B225" s="174"/>
      <c r="C225" s="174"/>
      <c r="D225" s="174"/>
      <c r="E225" s="62" t="e">
        <f>#REF!</f>
        <v>#REF!</v>
      </c>
    </row>
    <row r="226" spans="1:5" ht="14.25" hidden="1" customHeight="1" x14ac:dyDescent="0.2">
      <c r="A226" s="173" t="s">
        <v>1176</v>
      </c>
      <c r="B226" s="174"/>
      <c r="C226" s="174"/>
      <c r="D226" s="174"/>
      <c r="E226" s="62">
        <v>1</v>
      </c>
    </row>
    <row r="227" spans="1:5" ht="14.25" hidden="1" customHeight="1" x14ac:dyDescent="0.2">
      <c r="A227" s="175" t="s">
        <v>1177</v>
      </c>
      <c r="B227" s="176"/>
      <c r="C227" s="176"/>
      <c r="D227" s="176"/>
      <c r="E227" s="70">
        <v>0</v>
      </c>
    </row>
    <row r="228" spans="1:5" ht="14.25" hidden="1" customHeight="1" x14ac:dyDescent="0.2">
      <c r="A228" s="177" t="s">
        <v>1178</v>
      </c>
      <c r="B228" s="178"/>
      <c r="C228" s="178"/>
      <c r="D228" s="178"/>
      <c r="E228" s="63">
        <v>1</v>
      </c>
    </row>
    <row r="229" spans="1:5" ht="14.25" hidden="1" customHeight="1" x14ac:dyDescent="0.2">
      <c r="A229" s="179" t="s">
        <v>1170</v>
      </c>
      <c r="B229" s="180"/>
      <c r="C229" s="180"/>
      <c r="D229" s="180"/>
      <c r="E229" s="97" t="e">
        <f>E226-E225</f>
        <v>#REF!</v>
      </c>
    </row>
    <row r="230" spans="1:5" hidden="1" x14ac:dyDescent="0.2">
      <c r="A230" s="82"/>
      <c r="B230" s="83"/>
      <c r="C230" s="83"/>
      <c r="D230" s="46"/>
      <c r="E230" s="84"/>
    </row>
    <row r="231" spans="1:5" s="43" customFormat="1" ht="18.75" hidden="1" customHeight="1" x14ac:dyDescent="0.2">
      <c r="A231" s="69" t="s">
        <v>1185</v>
      </c>
      <c r="B231" s="181" t="s">
        <v>613</v>
      </c>
      <c r="C231" s="181"/>
      <c r="D231" s="181"/>
      <c r="E231" s="181"/>
    </row>
    <row r="232" spans="1:5" s="43" customFormat="1" ht="39" hidden="1" customHeight="1" x14ac:dyDescent="0.2">
      <c r="A232" s="45" t="s">
        <v>1186</v>
      </c>
      <c r="B232" s="168" t="s">
        <v>619</v>
      </c>
      <c r="C232" s="168"/>
      <c r="D232" s="168"/>
      <c r="E232" s="168"/>
    </row>
    <row r="233" spans="1:5" ht="14.25" hidden="1" customHeight="1" x14ac:dyDescent="0.2">
      <c r="A233" s="173" t="s">
        <v>1187</v>
      </c>
      <c r="B233" s="174"/>
      <c r="C233" s="174"/>
      <c r="D233" s="174"/>
      <c r="E233" s="62" t="e">
        <f>#REF!</f>
        <v>#REF!</v>
      </c>
    </row>
    <row r="234" spans="1:5" ht="14.25" hidden="1" customHeight="1" x14ac:dyDescent="0.2">
      <c r="A234" s="173" t="s">
        <v>1188</v>
      </c>
      <c r="B234" s="174"/>
      <c r="C234" s="174"/>
      <c r="D234" s="174"/>
      <c r="E234" s="62">
        <v>19.5</v>
      </c>
    </row>
    <row r="235" spans="1:5" ht="14.25" hidden="1" customHeight="1" x14ac:dyDescent="0.2">
      <c r="A235" s="175" t="s">
        <v>1189</v>
      </c>
      <c r="B235" s="176"/>
      <c r="C235" s="176"/>
      <c r="D235" s="176"/>
      <c r="E235" s="70">
        <v>0</v>
      </c>
    </row>
    <row r="236" spans="1:5" ht="14.25" hidden="1" customHeight="1" x14ac:dyDescent="0.2">
      <c r="A236" s="177" t="s">
        <v>1190</v>
      </c>
      <c r="B236" s="178"/>
      <c r="C236" s="178"/>
      <c r="D236" s="178"/>
      <c r="E236" s="63">
        <v>19.5</v>
      </c>
    </row>
    <row r="237" spans="1:5" ht="14.25" hidden="1" customHeight="1" x14ac:dyDescent="0.2">
      <c r="A237" s="179" t="s">
        <v>1191</v>
      </c>
      <c r="B237" s="180"/>
      <c r="C237" s="180"/>
      <c r="D237" s="180"/>
      <c r="E237" s="97" t="e">
        <f>E234-E233</f>
        <v>#REF!</v>
      </c>
    </row>
    <row r="238" spans="1:5" hidden="1" x14ac:dyDescent="0.2">
      <c r="A238" s="82"/>
      <c r="B238" s="83"/>
      <c r="C238" s="83"/>
      <c r="D238" s="46"/>
      <c r="E238" s="84"/>
    </row>
    <row r="239" spans="1:5" ht="17.25" hidden="1" customHeight="1" x14ac:dyDescent="0.2">
      <c r="A239" s="44" t="s">
        <v>994</v>
      </c>
      <c r="B239" s="185" t="s">
        <v>729</v>
      </c>
      <c r="C239" s="185"/>
      <c r="D239" s="185"/>
      <c r="E239" s="185"/>
    </row>
    <row r="240" spans="1:5" hidden="1" x14ac:dyDescent="0.2">
      <c r="A240" s="34"/>
      <c r="E240" s="36"/>
    </row>
    <row r="241" spans="1:6" ht="17.25" hidden="1" customHeight="1" x14ac:dyDescent="0.2">
      <c r="A241" s="44" t="s">
        <v>1125</v>
      </c>
      <c r="B241" s="185" t="s">
        <v>731</v>
      </c>
      <c r="C241" s="185"/>
      <c r="D241" s="185"/>
      <c r="E241" s="185"/>
    </row>
    <row r="242" spans="1:6" s="43" customFormat="1" ht="34.5" hidden="1" customHeight="1" x14ac:dyDescent="0.2">
      <c r="A242" s="45" t="s">
        <v>1126</v>
      </c>
      <c r="B242" s="168" t="s">
        <v>111</v>
      </c>
      <c r="C242" s="168"/>
      <c r="D242" s="168"/>
      <c r="E242" s="168"/>
    </row>
    <row r="243" spans="1:6" ht="14.25" hidden="1" customHeight="1" x14ac:dyDescent="0.2">
      <c r="A243" s="173" t="s">
        <v>1128</v>
      </c>
      <c r="B243" s="174"/>
      <c r="C243" s="174"/>
      <c r="D243" s="174"/>
      <c r="E243" s="62" t="e">
        <f>#REF!</f>
        <v>#REF!</v>
      </c>
    </row>
    <row r="244" spans="1:6" ht="14.25" hidden="1" customHeight="1" x14ac:dyDescent="0.2">
      <c r="A244" s="173" t="s">
        <v>1129</v>
      </c>
      <c r="B244" s="174"/>
      <c r="C244" s="174"/>
      <c r="D244" s="174"/>
      <c r="E244" s="62">
        <v>0</v>
      </c>
    </row>
    <row r="245" spans="1:6" ht="14.25" hidden="1" customHeight="1" x14ac:dyDescent="0.2">
      <c r="A245" s="177" t="s">
        <v>1130</v>
      </c>
      <c r="B245" s="178"/>
      <c r="C245" s="178"/>
      <c r="D245" s="178"/>
      <c r="E245" s="63" t="e">
        <f>E243-E244</f>
        <v>#REF!</v>
      </c>
    </row>
    <row r="246" spans="1:6" hidden="1" x14ac:dyDescent="0.2">
      <c r="A246" s="60"/>
      <c r="B246" s="95"/>
      <c r="C246" s="95"/>
      <c r="E246" s="61"/>
    </row>
    <row r="247" spans="1:6" s="43" customFormat="1" ht="34.5" hidden="1" customHeight="1" x14ac:dyDescent="0.2">
      <c r="A247" s="45" t="s">
        <v>1131</v>
      </c>
      <c r="B247" s="168" t="s">
        <v>764</v>
      </c>
      <c r="C247" s="168"/>
      <c r="D247" s="168"/>
      <c r="E247" s="168"/>
    </row>
    <row r="248" spans="1:6" ht="14.25" hidden="1" customHeight="1" x14ac:dyDescent="0.2">
      <c r="A248" s="173" t="s">
        <v>1132</v>
      </c>
      <c r="B248" s="174"/>
      <c r="C248" s="174"/>
      <c r="D248" s="174"/>
      <c r="E248" s="62" t="e">
        <f>#REF!</f>
        <v>#REF!</v>
      </c>
    </row>
    <row r="249" spans="1:6" ht="14.25" hidden="1" customHeight="1" x14ac:dyDescent="0.2">
      <c r="A249" s="173" t="s">
        <v>1133</v>
      </c>
      <c r="B249" s="174"/>
      <c r="C249" s="174"/>
      <c r="D249" s="174"/>
      <c r="E249" s="62">
        <v>0</v>
      </c>
    </row>
    <row r="250" spans="1:6" ht="14.25" hidden="1" customHeight="1" x14ac:dyDescent="0.2">
      <c r="A250" s="177" t="s">
        <v>1134</v>
      </c>
      <c r="B250" s="178"/>
      <c r="C250" s="178"/>
      <c r="D250" s="178"/>
      <c r="E250" s="63" t="e">
        <f>E248-E249</f>
        <v>#REF!</v>
      </c>
    </row>
    <row r="251" spans="1:6" hidden="1" x14ac:dyDescent="0.2">
      <c r="A251" s="82"/>
      <c r="B251" s="83"/>
      <c r="C251" s="83"/>
      <c r="D251" s="46"/>
      <c r="E251" s="84"/>
    </row>
    <row r="252" spans="1:6" ht="17.25" hidden="1" customHeight="1" x14ac:dyDescent="0.2">
      <c r="A252" s="44" t="s">
        <v>1221</v>
      </c>
      <c r="B252" s="185" t="s">
        <v>643</v>
      </c>
      <c r="C252" s="185"/>
      <c r="D252" s="185"/>
      <c r="E252" s="185"/>
    </row>
    <row r="253" spans="1:6" s="43" customFormat="1" ht="57.75" hidden="1" customHeight="1" x14ac:dyDescent="0.2">
      <c r="A253" s="45" t="s">
        <v>1222</v>
      </c>
      <c r="B253" s="168" t="s">
        <v>1223</v>
      </c>
      <c r="C253" s="168"/>
      <c r="D253" s="168"/>
      <c r="E253" s="168"/>
      <c r="F253" s="43" t="s">
        <v>870</v>
      </c>
    </row>
    <row r="254" spans="1:6" ht="14.25" hidden="1" customHeight="1" x14ac:dyDescent="0.2">
      <c r="A254" s="173" t="s">
        <v>1224</v>
      </c>
      <c r="B254" s="174"/>
      <c r="C254" s="174"/>
      <c r="D254" s="174"/>
      <c r="E254" s="62">
        <v>0.5</v>
      </c>
    </row>
    <row r="255" spans="1:6" ht="14.25" hidden="1" customHeight="1" x14ac:dyDescent="0.2">
      <c r="A255" s="173" t="s">
        <v>1225</v>
      </c>
      <c r="B255" s="174"/>
      <c r="C255" s="174"/>
      <c r="D255" s="174"/>
      <c r="E255" s="62">
        <v>2</v>
      </c>
    </row>
    <row r="256" spans="1:6" ht="14.25" hidden="1" customHeight="1" x14ac:dyDescent="0.2">
      <c r="A256" s="175" t="s">
        <v>1226</v>
      </c>
      <c r="B256" s="176"/>
      <c r="C256" s="176"/>
      <c r="D256" s="176"/>
      <c r="E256" s="70">
        <v>1</v>
      </c>
    </row>
    <row r="257" spans="1:5" ht="14.25" hidden="1" customHeight="1" x14ac:dyDescent="0.2">
      <c r="A257" s="177" t="s">
        <v>1227</v>
      </c>
      <c r="B257" s="178"/>
      <c r="C257" s="178"/>
      <c r="D257" s="178"/>
      <c r="E257" s="63">
        <f>E254</f>
        <v>0.5</v>
      </c>
    </row>
    <row r="258" spans="1:5" hidden="1" x14ac:dyDescent="0.2">
      <c r="A258" s="60"/>
      <c r="B258" s="95"/>
      <c r="C258" s="95"/>
      <c r="E258" s="61"/>
    </row>
    <row r="259" spans="1:5" hidden="1" x14ac:dyDescent="0.2">
      <c r="A259" s="60"/>
      <c r="B259" s="95"/>
      <c r="C259" s="95"/>
      <c r="E259" s="61"/>
    </row>
    <row r="260" spans="1:5" ht="17.25" hidden="1" customHeight="1" x14ac:dyDescent="0.2">
      <c r="A260" s="69" t="s">
        <v>996</v>
      </c>
      <c r="B260" s="181" t="s">
        <v>384</v>
      </c>
      <c r="C260" s="181"/>
      <c r="D260" s="181"/>
      <c r="E260" s="181"/>
    </row>
    <row r="261" spans="1:5" s="43" customFormat="1" ht="19.5" hidden="1" customHeight="1" x14ac:dyDescent="0.2">
      <c r="A261" s="45" t="s">
        <v>997</v>
      </c>
      <c r="B261" s="168" t="s">
        <v>405</v>
      </c>
      <c r="C261" s="168"/>
      <c r="D261" s="168"/>
      <c r="E261" s="168"/>
    </row>
    <row r="262" spans="1:5" ht="14.25" hidden="1" customHeight="1" x14ac:dyDescent="0.2">
      <c r="A262" s="173" t="s">
        <v>1004</v>
      </c>
      <c r="B262" s="174"/>
      <c r="C262" s="174"/>
      <c r="D262" s="174"/>
      <c r="E262" s="62" t="e">
        <f>#REF!</f>
        <v>#REF!</v>
      </c>
    </row>
    <row r="263" spans="1:5" ht="14.25" hidden="1" customHeight="1" x14ac:dyDescent="0.2">
      <c r="A263" s="173" t="s">
        <v>1005</v>
      </c>
      <c r="B263" s="174"/>
      <c r="C263" s="174"/>
      <c r="D263" s="174"/>
      <c r="E263" s="62">
        <v>54</v>
      </c>
    </row>
    <row r="264" spans="1:5" ht="14.25" hidden="1" customHeight="1" x14ac:dyDescent="0.2">
      <c r="A264" s="169" t="s">
        <v>1001</v>
      </c>
      <c r="B264" s="170"/>
      <c r="C264" s="170"/>
      <c r="D264" s="170"/>
      <c r="E264" s="62">
        <v>54</v>
      </c>
    </row>
    <row r="265" spans="1:5" ht="14.25" hidden="1" customHeight="1" x14ac:dyDescent="0.2">
      <c r="A265" s="171" t="s">
        <v>1002</v>
      </c>
      <c r="B265" s="172"/>
      <c r="C265" s="172"/>
      <c r="D265" s="172"/>
      <c r="E265" s="63">
        <v>0</v>
      </c>
    </row>
    <row r="266" spans="1:5" s="43" customFormat="1" ht="15" hidden="1" customHeight="1" x14ac:dyDescent="0.2">
      <c r="A266" s="186" t="s">
        <v>1003</v>
      </c>
      <c r="B266" s="187"/>
      <c r="C266" s="187"/>
      <c r="D266" s="187"/>
      <c r="E266" s="96" t="e">
        <f>E263-E262</f>
        <v>#REF!</v>
      </c>
    </row>
    <row r="267" spans="1:5" hidden="1" x14ac:dyDescent="0.2">
      <c r="A267" s="65"/>
      <c r="B267" s="46"/>
      <c r="C267" s="46"/>
      <c r="D267" s="46"/>
      <c r="E267" s="66"/>
    </row>
    <row r="268" spans="1:5" s="43" customFormat="1" ht="21" hidden="1" customHeight="1" x14ac:dyDescent="0.2">
      <c r="A268" s="45" t="s">
        <v>998</v>
      </c>
      <c r="B268" s="168" t="s">
        <v>409</v>
      </c>
      <c r="C268" s="168"/>
      <c r="D268" s="168"/>
      <c r="E268" s="168"/>
    </row>
    <row r="269" spans="1:5" ht="14.25" hidden="1" customHeight="1" x14ac:dyDescent="0.2">
      <c r="A269" s="173" t="s">
        <v>1006</v>
      </c>
      <c r="B269" s="174"/>
      <c r="C269" s="174"/>
      <c r="D269" s="174"/>
      <c r="E269" s="62" t="e">
        <f>#REF!</f>
        <v>#REF!</v>
      </c>
    </row>
    <row r="270" spans="1:5" ht="14.25" hidden="1" customHeight="1" x14ac:dyDescent="0.2">
      <c r="A270" s="173" t="s">
        <v>1007</v>
      </c>
      <c r="B270" s="174"/>
      <c r="C270" s="174"/>
      <c r="D270" s="174"/>
      <c r="E270" s="62">
        <v>77</v>
      </c>
    </row>
    <row r="271" spans="1:5" ht="14.25" hidden="1" customHeight="1" x14ac:dyDescent="0.2">
      <c r="A271" s="175" t="s">
        <v>1008</v>
      </c>
      <c r="B271" s="176"/>
      <c r="C271" s="176"/>
      <c r="D271" s="176"/>
      <c r="E271" s="62">
        <v>18</v>
      </c>
    </row>
    <row r="272" spans="1:5" ht="14.25" hidden="1" customHeight="1" x14ac:dyDescent="0.2">
      <c r="A272" s="177" t="s">
        <v>1009</v>
      </c>
      <c r="B272" s="178"/>
      <c r="C272" s="178"/>
      <c r="D272" s="178"/>
      <c r="E272" s="63" t="e">
        <f>E269-E271</f>
        <v>#REF!</v>
      </c>
    </row>
    <row r="273" spans="1:5" hidden="1" x14ac:dyDescent="0.2">
      <c r="A273" s="65"/>
      <c r="B273" s="46"/>
      <c r="C273" s="46"/>
      <c r="D273" s="46"/>
      <c r="E273" s="66"/>
    </row>
    <row r="274" spans="1:5" ht="17.25" customHeight="1" x14ac:dyDescent="0.2">
      <c r="A274" s="44" t="s">
        <v>994</v>
      </c>
      <c r="B274" s="185" t="s">
        <v>729</v>
      </c>
      <c r="C274" s="185"/>
      <c r="D274" s="185"/>
      <c r="E274" s="185"/>
    </row>
    <row r="275" spans="1:5" s="43" customFormat="1" ht="18.75" customHeight="1" x14ac:dyDescent="0.2">
      <c r="A275" s="69" t="s">
        <v>1262</v>
      </c>
      <c r="B275" s="181" t="s">
        <v>693</v>
      </c>
      <c r="C275" s="181"/>
      <c r="D275" s="181"/>
      <c r="E275" s="181"/>
    </row>
    <row r="276" spans="1:5" s="43" customFormat="1" ht="31.5" customHeight="1" x14ac:dyDescent="0.2">
      <c r="A276" s="45" t="s">
        <v>1277</v>
      </c>
      <c r="B276" s="168" t="s">
        <v>792</v>
      </c>
      <c r="C276" s="168"/>
      <c r="D276" s="168"/>
      <c r="E276" s="168"/>
    </row>
    <row r="277" spans="1:5" s="53" customFormat="1" ht="14.25" customHeight="1" x14ac:dyDescent="0.2">
      <c r="A277" s="169" t="s">
        <v>1264</v>
      </c>
      <c r="B277" s="170"/>
      <c r="C277" s="170"/>
      <c r="D277" s="170"/>
      <c r="E277" s="74">
        <f>'24.0'!F18</f>
        <v>3.78</v>
      </c>
    </row>
    <row r="278" spans="1:5" s="53" customFormat="1" ht="14.25" customHeight="1" x14ac:dyDescent="0.2">
      <c r="A278" s="169" t="s">
        <v>1270</v>
      </c>
      <c r="B278" s="170"/>
      <c r="C278" s="170"/>
      <c r="D278" s="170"/>
      <c r="E278" s="74">
        <f>'24.0'!F19</f>
        <v>2.58</v>
      </c>
    </row>
    <row r="279" spans="1:5" s="43" customFormat="1" ht="13.5" customHeight="1" x14ac:dyDescent="0.2">
      <c r="A279" s="169" t="s">
        <v>1269</v>
      </c>
      <c r="B279" s="170"/>
      <c r="C279" s="170"/>
      <c r="D279" s="170"/>
      <c r="E279" s="50">
        <v>0</v>
      </c>
    </row>
    <row r="280" spans="1:5" s="43" customFormat="1" ht="14.25" customHeight="1" x14ac:dyDescent="0.2">
      <c r="A280" s="171" t="s">
        <v>1268</v>
      </c>
      <c r="B280" s="172"/>
      <c r="C280" s="172"/>
      <c r="D280" s="172"/>
      <c r="E280" s="73">
        <f>E278</f>
        <v>2.58</v>
      </c>
    </row>
    <row r="281" spans="1:5" s="43" customFormat="1" ht="15.75" customHeight="1" x14ac:dyDescent="0.2">
      <c r="A281" s="186" t="s">
        <v>1278</v>
      </c>
      <c r="B281" s="187"/>
      <c r="C281" s="187"/>
      <c r="D281" s="187"/>
      <c r="E281" s="96">
        <f>E278-E277</f>
        <v>-1.1999999999999997</v>
      </c>
    </row>
    <row r="282" spans="1:5" x14ac:dyDescent="0.2">
      <c r="A282" s="60"/>
      <c r="B282" s="95"/>
      <c r="C282" s="95"/>
      <c r="E282" s="61"/>
    </row>
    <row r="283" spans="1:5" s="43" customFormat="1" ht="40.5" customHeight="1" x14ac:dyDescent="0.2">
      <c r="A283" s="45" t="s">
        <v>1279</v>
      </c>
      <c r="B283" s="168" t="s">
        <v>794</v>
      </c>
      <c r="C283" s="168"/>
      <c r="D283" s="168"/>
      <c r="E283" s="168"/>
    </row>
    <row r="284" spans="1:5" s="53" customFormat="1" ht="14.25" customHeight="1" x14ac:dyDescent="0.2">
      <c r="A284" s="169" t="s">
        <v>1276</v>
      </c>
      <c r="B284" s="170"/>
      <c r="C284" s="170"/>
      <c r="D284" s="170"/>
      <c r="E284" s="74">
        <f>'24.0'!F26</f>
        <v>1.5</v>
      </c>
    </row>
    <row r="285" spans="1:5" s="53" customFormat="1" ht="15.75" customHeight="1" x14ac:dyDescent="0.2">
      <c r="A285" s="169" t="s">
        <v>1275</v>
      </c>
      <c r="B285" s="170"/>
      <c r="C285" s="170"/>
      <c r="D285" s="170"/>
      <c r="E285" s="74">
        <f>'24.0'!F27</f>
        <v>3.75</v>
      </c>
    </row>
    <row r="286" spans="1:5" s="43" customFormat="1" ht="15" customHeight="1" x14ac:dyDescent="0.2">
      <c r="A286" s="169" t="s">
        <v>1274</v>
      </c>
      <c r="B286" s="170"/>
      <c r="C286" s="170"/>
      <c r="D286" s="170"/>
      <c r="E286" s="50">
        <v>0</v>
      </c>
    </row>
    <row r="287" spans="1:5" s="43" customFormat="1" ht="15" customHeight="1" x14ac:dyDescent="0.2">
      <c r="A287" s="171" t="s">
        <v>1273</v>
      </c>
      <c r="B287" s="172"/>
      <c r="C287" s="172"/>
      <c r="D287" s="172"/>
      <c r="E287" s="73">
        <f>E284</f>
        <v>1.5</v>
      </c>
    </row>
    <row r="288" spans="1:5" x14ac:dyDescent="0.2">
      <c r="A288" s="82"/>
      <c r="B288" s="83"/>
      <c r="C288" s="83"/>
      <c r="D288" s="46"/>
      <c r="E288" s="84"/>
    </row>
    <row r="289" spans="1:5" s="43" customFormat="1" ht="40.5" customHeight="1" x14ac:dyDescent="0.2">
      <c r="A289" s="45" t="s">
        <v>1289</v>
      </c>
      <c r="B289" s="168" t="s">
        <v>1281</v>
      </c>
      <c r="C289" s="168"/>
      <c r="D289" s="168"/>
      <c r="E289" s="168"/>
    </row>
    <row r="290" spans="1:5" s="53" customFormat="1" ht="14.25" customHeight="1" x14ac:dyDescent="0.2">
      <c r="A290" s="169" t="s">
        <v>1290</v>
      </c>
      <c r="B290" s="170"/>
      <c r="C290" s="170"/>
      <c r="D290" s="170"/>
      <c r="E290" s="74">
        <f>'24.0'!F36</f>
        <v>43.38</v>
      </c>
    </row>
    <row r="291" spans="1:5" s="53" customFormat="1" ht="15.75" customHeight="1" x14ac:dyDescent="0.2">
      <c r="A291" s="169" t="s">
        <v>1291</v>
      </c>
      <c r="B291" s="170"/>
      <c r="C291" s="170"/>
      <c r="D291" s="170"/>
      <c r="E291" s="74">
        <f>Planilha!D422</f>
        <v>89.46</v>
      </c>
    </row>
    <row r="292" spans="1:5" s="43" customFormat="1" ht="15" customHeight="1" x14ac:dyDescent="0.2">
      <c r="A292" s="169" t="s">
        <v>1292</v>
      </c>
      <c r="B292" s="170"/>
      <c r="C292" s="170"/>
      <c r="D292" s="170"/>
      <c r="E292" s="50">
        <v>0</v>
      </c>
    </row>
    <row r="293" spans="1:5" s="43" customFormat="1" ht="15" customHeight="1" x14ac:dyDescent="0.2">
      <c r="A293" s="171" t="s">
        <v>1273</v>
      </c>
      <c r="B293" s="172"/>
      <c r="C293" s="172"/>
      <c r="D293" s="172"/>
      <c r="E293" s="73">
        <f>E290</f>
        <v>43.38</v>
      </c>
    </row>
    <row r="294" spans="1:5" x14ac:dyDescent="0.2">
      <c r="A294" s="82"/>
      <c r="B294" s="83"/>
      <c r="C294" s="83"/>
      <c r="D294" s="46"/>
      <c r="E294" s="84"/>
    </row>
    <row r="295" spans="1:5" x14ac:dyDescent="0.2">
      <c r="A295" s="82"/>
      <c r="B295" s="83"/>
      <c r="C295" s="83"/>
      <c r="D295" s="46"/>
      <c r="E295" s="84"/>
    </row>
  </sheetData>
  <mergeCells count="242">
    <mergeCell ref="B21:E21"/>
    <mergeCell ref="B20:E20"/>
    <mergeCell ref="A234:D234"/>
    <mergeCell ref="A202:D202"/>
    <mergeCell ref="B231:E231"/>
    <mergeCell ref="B232:E232"/>
    <mergeCell ref="A233:D233"/>
    <mergeCell ref="A100:D100"/>
    <mergeCell ref="A112:D112"/>
    <mergeCell ref="B103:E103"/>
    <mergeCell ref="A99:D99"/>
    <mergeCell ref="B42:E42"/>
    <mergeCell ref="A44:B44"/>
    <mergeCell ref="A45:D45"/>
    <mergeCell ref="A47:D47"/>
    <mergeCell ref="A48:B48"/>
    <mergeCell ref="A43:D43"/>
    <mergeCell ref="B49:E49"/>
    <mergeCell ref="A50:D50"/>
    <mergeCell ref="A235:D235"/>
    <mergeCell ref="A236:D236"/>
    <mergeCell ref="A237:D237"/>
    <mergeCell ref="A199:D199"/>
    <mergeCell ref="A200:D200"/>
    <mergeCell ref="A201:D201"/>
    <mergeCell ref="A65:D65"/>
    <mergeCell ref="A66:D66"/>
    <mergeCell ref="A72:D72"/>
    <mergeCell ref="A73:D73"/>
    <mergeCell ref="A79:D79"/>
    <mergeCell ref="A78:D78"/>
    <mergeCell ref="A70:D70"/>
    <mergeCell ref="A71:D71"/>
    <mergeCell ref="A67:D67"/>
    <mergeCell ref="B69:E69"/>
    <mergeCell ref="A186:D186"/>
    <mergeCell ref="A187:D187"/>
    <mergeCell ref="B157:E157"/>
    <mergeCell ref="A158:D158"/>
    <mergeCell ref="A159:D159"/>
    <mergeCell ref="A160:D160"/>
    <mergeCell ref="A161:D161"/>
    <mergeCell ref="B22:E22"/>
    <mergeCell ref="B23:E23"/>
    <mergeCell ref="A24:D24"/>
    <mergeCell ref="A25:D25"/>
    <mergeCell ref="A27:D27"/>
    <mergeCell ref="A26:D26"/>
    <mergeCell ref="B29:E29"/>
    <mergeCell ref="A30:D30"/>
    <mergeCell ref="A31:D31"/>
    <mergeCell ref="A32:D32"/>
    <mergeCell ref="A33:D33"/>
    <mergeCell ref="B35:E35"/>
    <mergeCell ref="A36:D36"/>
    <mergeCell ref="A37:D37"/>
    <mergeCell ref="A38:D38"/>
    <mergeCell ref="A39:D39"/>
    <mergeCell ref="B197:E197"/>
    <mergeCell ref="B198:E198"/>
    <mergeCell ref="A51:D51"/>
    <mergeCell ref="A54:D54"/>
    <mergeCell ref="B56:E56"/>
    <mergeCell ref="A57:D57"/>
    <mergeCell ref="A58:D58"/>
    <mergeCell ref="A74:D74"/>
    <mergeCell ref="B76:E76"/>
    <mergeCell ref="A77:D77"/>
    <mergeCell ref="B62:E62"/>
    <mergeCell ref="A63:D63"/>
    <mergeCell ref="A64:D64"/>
    <mergeCell ref="A53:D53"/>
    <mergeCell ref="A52:D52"/>
    <mergeCell ref="A59:D59"/>
    <mergeCell ref="A60:D60"/>
    <mergeCell ref="B41:E41"/>
    <mergeCell ref="B239:E239"/>
    <mergeCell ref="A286:D286"/>
    <mergeCell ref="A287:D287"/>
    <mergeCell ref="B275:E275"/>
    <mergeCell ref="A277:D277"/>
    <mergeCell ref="A278:D278"/>
    <mergeCell ref="A279:D279"/>
    <mergeCell ref="A280:D280"/>
    <mergeCell ref="B144:E144"/>
    <mergeCell ref="B151:E151"/>
    <mergeCell ref="A152:D152"/>
    <mergeCell ref="A153:D153"/>
    <mergeCell ref="A154:D154"/>
    <mergeCell ref="A155:D155"/>
    <mergeCell ref="A284:D284"/>
    <mergeCell ref="A285:D285"/>
    <mergeCell ref="B276:E276"/>
    <mergeCell ref="B283:E283"/>
    <mergeCell ref="A281:D281"/>
    <mergeCell ref="B274:E274"/>
    <mergeCell ref="B178:E178"/>
    <mergeCell ref="A179:D179"/>
    <mergeCell ref="A180:D180"/>
    <mergeCell ref="A122:D122"/>
    <mergeCell ref="A171:D171"/>
    <mergeCell ref="A269:D269"/>
    <mergeCell ref="A270:D270"/>
    <mergeCell ref="A271:D271"/>
    <mergeCell ref="A11:E11"/>
    <mergeCell ref="B13:E13"/>
    <mergeCell ref="B14:E14"/>
    <mergeCell ref="A15:D15"/>
    <mergeCell ref="A16:D16"/>
    <mergeCell ref="A17:D17"/>
    <mergeCell ref="A18:D18"/>
    <mergeCell ref="A120:D120"/>
    <mergeCell ref="A121:D121"/>
    <mergeCell ref="B118:E118"/>
    <mergeCell ref="A113:D113"/>
    <mergeCell ref="B109:E109"/>
    <mergeCell ref="B95:E95"/>
    <mergeCell ref="B96:E96"/>
    <mergeCell ref="A97:D97"/>
    <mergeCell ref="A115:D115"/>
    <mergeCell ref="A119:D119"/>
    <mergeCell ref="B110:E110"/>
    <mergeCell ref="A46:D46"/>
    <mergeCell ref="A126:D126"/>
    <mergeCell ref="A127:D127"/>
    <mergeCell ref="A128:D128"/>
    <mergeCell ref="A129:D129"/>
    <mergeCell ref="B138:E138"/>
    <mergeCell ref="A139:D139"/>
    <mergeCell ref="A140:D140"/>
    <mergeCell ref="A141:D141"/>
    <mergeCell ref="B268:E268"/>
    <mergeCell ref="A265:D265"/>
    <mergeCell ref="B260:E260"/>
    <mergeCell ref="B261:E261"/>
    <mergeCell ref="A262:D262"/>
    <mergeCell ref="A263:D263"/>
    <mergeCell ref="A264:D264"/>
    <mergeCell ref="A181:D181"/>
    <mergeCell ref="B241:E241"/>
    <mergeCell ref="B242:E242"/>
    <mergeCell ref="A243:D243"/>
    <mergeCell ref="A244:D244"/>
    <mergeCell ref="A245:D245"/>
    <mergeCell ref="B247:E247"/>
    <mergeCell ref="A248:D248"/>
    <mergeCell ref="A249:D249"/>
    <mergeCell ref="A188:D188"/>
    <mergeCell ref="A135:D135"/>
    <mergeCell ref="A136:D136"/>
    <mergeCell ref="A98:D98"/>
    <mergeCell ref="B89:E89"/>
    <mergeCell ref="A90:D90"/>
    <mergeCell ref="A91:D91"/>
    <mergeCell ref="A92:D92"/>
    <mergeCell ref="A93:D93"/>
    <mergeCell ref="B184:E184"/>
    <mergeCell ref="B185:E185"/>
    <mergeCell ref="B132:E132"/>
    <mergeCell ref="A133:D133"/>
    <mergeCell ref="A134:D134"/>
    <mergeCell ref="B145:E145"/>
    <mergeCell ref="A146:D146"/>
    <mergeCell ref="A147:D147"/>
    <mergeCell ref="A148:D148"/>
    <mergeCell ref="A149:D149"/>
    <mergeCell ref="A182:D182"/>
    <mergeCell ref="A116:D116"/>
    <mergeCell ref="A123:D123"/>
    <mergeCell ref="B131:E131"/>
    <mergeCell ref="B125:E125"/>
    <mergeCell ref="A87:D87"/>
    <mergeCell ref="A80:D80"/>
    <mergeCell ref="A85:D85"/>
    <mergeCell ref="A86:D86"/>
    <mergeCell ref="B82:E82"/>
    <mergeCell ref="A83:D83"/>
    <mergeCell ref="A84:D84"/>
    <mergeCell ref="A101:D101"/>
    <mergeCell ref="B183:E183"/>
    <mergeCell ref="A174:D174"/>
    <mergeCell ref="B163:E163"/>
    <mergeCell ref="B170:E170"/>
    <mergeCell ref="A172:D172"/>
    <mergeCell ref="A173:D173"/>
    <mergeCell ref="A142:D142"/>
    <mergeCell ref="A104:D104"/>
    <mergeCell ref="A105:D105"/>
    <mergeCell ref="A106:D106"/>
    <mergeCell ref="A107:D107"/>
    <mergeCell ref="B111:E111"/>
    <mergeCell ref="B176:E176"/>
    <mergeCell ref="B177:E177"/>
    <mergeCell ref="A114:D114"/>
    <mergeCell ref="B164:E164"/>
    <mergeCell ref="B211:E211"/>
    <mergeCell ref="A212:D212"/>
    <mergeCell ref="A213:D213"/>
    <mergeCell ref="A214:D214"/>
    <mergeCell ref="A215:D215"/>
    <mergeCell ref="A216:D216"/>
    <mergeCell ref="B218:E218"/>
    <mergeCell ref="A219:D219"/>
    <mergeCell ref="A165:D165"/>
    <mergeCell ref="A166:D166"/>
    <mergeCell ref="A168:D168"/>
    <mergeCell ref="A167:D167"/>
    <mergeCell ref="A192:D192"/>
    <mergeCell ref="A193:D193"/>
    <mergeCell ref="A194:D194"/>
    <mergeCell ref="A195:D195"/>
    <mergeCell ref="B205:E205"/>
    <mergeCell ref="A206:D206"/>
    <mergeCell ref="A207:D207"/>
    <mergeCell ref="A208:D208"/>
    <mergeCell ref="A209:D209"/>
    <mergeCell ref="B204:E204"/>
    <mergeCell ref="A189:D189"/>
    <mergeCell ref="B191:E191"/>
    <mergeCell ref="B289:E289"/>
    <mergeCell ref="A290:D290"/>
    <mergeCell ref="A291:D291"/>
    <mergeCell ref="A292:D292"/>
    <mergeCell ref="A293:D293"/>
    <mergeCell ref="A220:D220"/>
    <mergeCell ref="A221:D221"/>
    <mergeCell ref="A222:D222"/>
    <mergeCell ref="B224:E224"/>
    <mergeCell ref="A225:D225"/>
    <mergeCell ref="A226:D226"/>
    <mergeCell ref="A227:D227"/>
    <mergeCell ref="A228:D228"/>
    <mergeCell ref="A229:D229"/>
    <mergeCell ref="A272:D272"/>
    <mergeCell ref="A266:D266"/>
    <mergeCell ref="A250:D250"/>
    <mergeCell ref="B252:E252"/>
    <mergeCell ref="B253:E253"/>
    <mergeCell ref="A254:D254"/>
    <mergeCell ref="A255:D255"/>
    <mergeCell ref="A256:D256"/>
    <mergeCell ref="A257:D257"/>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88D-2131-4358-9902-3979F2CAD205}">
  <sheetPr>
    <tabColor theme="4" tint="-0.499984740745262"/>
  </sheetPr>
  <dimension ref="A1:E138"/>
  <sheetViews>
    <sheetView view="pageBreakPreview" zoomScale="90" zoomScaleNormal="95" zoomScaleSheetLayoutView="90" workbookViewId="0">
      <selection activeCell="D145" sqref="D145"/>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5" x14ac:dyDescent="0.2">
      <c r="A1" s="38"/>
      <c r="B1" s="38"/>
      <c r="C1" s="39"/>
      <c r="D1" s="39"/>
      <c r="E1" s="58"/>
    </row>
    <row r="2" spans="1:5" x14ac:dyDescent="0.2">
      <c r="A2" s="38" t="s">
        <v>820</v>
      </c>
      <c r="B2" s="38"/>
      <c r="C2" s="39"/>
      <c r="D2" s="39"/>
      <c r="E2" s="58"/>
    </row>
    <row r="3" spans="1:5" x14ac:dyDescent="0.2">
      <c r="A3" s="38" t="s">
        <v>2</v>
      </c>
      <c r="B3" s="38"/>
      <c r="C3" s="39"/>
      <c r="D3" s="39"/>
      <c r="E3" s="58"/>
    </row>
    <row r="4" spans="1:5" x14ac:dyDescent="0.2">
      <c r="A4" s="38" t="s">
        <v>8</v>
      </c>
      <c r="B4" s="38"/>
      <c r="C4" s="39"/>
      <c r="D4" s="39"/>
      <c r="E4" s="58"/>
    </row>
    <row r="5" spans="1:5" x14ac:dyDescent="0.2">
      <c r="A5" s="37" t="s">
        <v>1229</v>
      </c>
      <c r="B5" s="38"/>
      <c r="C5" s="39"/>
      <c r="D5" s="39"/>
      <c r="E5" s="58"/>
    </row>
    <row r="6" spans="1:5" ht="13.5" thickBot="1" x14ac:dyDescent="0.25">
      <c r="A6" s="59"/>
      <c r="B6" s="59"/>
      <c r="C6" s="59"/>
      <c r="D6" s="59"/>
      <c r="E6" s="59"/>
    </row>
    <row r="7" spans="1:5" s="43" customFormat="1" ht="21" customHeight="1" thickBot="1" x14ac:dyDescent="0.25">
      <c r="A7" s="208" t="s">
        <v>1239</v>
      </c>
      <c r="B7" s="189"/>
      <c r="C7" s="189"/>
      <c r="D7" s="189"/>
      <c r="E7" s="209"/>
    </row>
    <row r="8" spans="1:5" x14ac:dyDescent="0.2">
      <c r="A8" s="34"/>
      <c r="E8" s="36"/>
    </row>
    <row r="9" spans="1:5" ht="17.25" customHeight="1" x14ac:dyDescent="0.2">
      <c r="A9" s="44" t="s">
        <v>979</v>
      </c>
      <c r="B9" s="185" t="s">
        <v>980</v>
      </c>
      <c r="C9" s="185"/>
      <c r="D9" s="185"/>
      <c r="E9" s="185"/>
    </row>
    <row r="10" spans="1:5" s="43" customFormat="1" ht="39.75" customHeight="1" x14ac:dyDescent="0.2">
      <c r="A10" s="45" t="s">
        <v>1021</v>
      </c>
      <c r="B10" s="168" t="s">
        <v>1022</v>
      </c>
      <c r="C10" s="168"/>
      <c r="D10" s="168"/>
      <c r="E10" s="168"/>
    </row>
    <row r="11" spans="1:5" s="47" customFormat="1" ht="14.25" customHeight="1" x14ac:dyDescent="0.2">
      <c r="A11" s="197" t="s">
        <v>1023</v>
      </c>
      <c r="B11" s="198"/>
      <c r="C11" s="198"/>
      <c r="D11" s="198"/>
      <c r="E11" s="98">
        <v>242755</v>
      </c>
    </row>
    <row r="12" spans="1:5" ht="6.75" customHeight="1" x14ac:dyDescent="0.2">
      <c r="A12" s="195"/>
      <c r="B12" s="196"/>
      <c r="C12" s="52"/>
      <c r="D12" s="52"/>
      <c r="E12" s="93"/>
    </row>
    <row r="13" spans="1:5" ht="14.25" customHeight="1" x14ac:dyDescent="0.2">
      <c r="A13" s="173" t="s">
        <v>1024</v>
      </c>
      <c r="B13" s="174"/>
      <c r="C13" s="174"/>
      <c r="D13" s="174"/>
      <c r="E13" s="93">
        <v>244040</v>
      </c>
    </row>
    <row r="14" spans="1:5" ht="14.25" customHeight="1" x14ac:dyDescent="0.2">
      <c r="A14" s="173" t="s">
        <v>1252</v>
      </c>
      <c r="B14" s="174"/>
      <c r="C14" s="174"/>
      <c r="D14" s="174"/>
      <c r="E14" s="93">
        <v>237555.28</v>
      </c>
    </row>
    <row r="15" spans="1:5" ht="14.25" customHeight="1" x14ac:dyDescent="0.2">
      <c r="A15" s="177" t="s">
        <v>1253</v>
      </c>
      <c r="B15" s="178"/>
      <c r="C15" s="178"/>
      <c r="D15" s="178"/>
      <c r="E15" s="94">
        <f>E11-E14</f>
        <v>5199.7200000000012</v>
      </c>
    </row>
    <row r="16" spans="1:5" ht="14.25" customHeight="1" x14ac:dyDescent="0.2">
      <c r="A16" s="195"/>
      <c r="B16" s="196"/>
      <c r="C16" s="52"/>
      <c r="D16" s="52"/>
      <c r="E16" s="62"/>
    </row>
    <row r="17" spans="1:5" s="43" customFormat="1" ht="39.75" hidden="1" customHeight="1" x14ac:dyDescent="0.2">
      <c r="A17" s="45" t="s">
        <v>847</v>
      </c>
      <c r="B17" s="168" t="s">
        <v>1027</v>
      </c>
      <c r="C17" s="168"/>
      <c r="D17" s="168"/>
      <c r="E17" s="168"/>
    </row>
    <row r="18" spans="1:5" s="47" customFormat="1" ht="14.25" hidden="1" customHeight="1" x14ac:dyDescent="0.2">
      <c r="A18" s="204" t="s">
        <v>821</v>
      </c>
      <c r="B18" s="205"/>
      <c r="C18" s="49"/>
      <c r="D18" s="49"/>
      <c r="E18" s="101" t="s">
        <v>1028</v>
      </c>
    </row>
    <row r="19" spans="1:5" ht="14.25" hidden="1" customHeight="1" x14ac:dyDescent="0.2">
      <c r="A19" s="206" t="s">
        <v>1029</v>
      </c>
      <c r="B19" s="207"/>
      <c r="C19" s="103"/>
      <c r="D19" s="103"/>
      <c r="E19" s="101">
        <v>10</v>
      </c>
    </row>
    <row r="20" spans="1:5" ht="14.25" hidden="1" customHeight="1" x14ac:dyDescent="0.2">
      <c r="A20" s="99" t="s">
        <v>1030</v>
      </c>
      <c r="B20" s="102"/>
      <c r="C20" s="103"/>
      <c r="D20" s="103"/>
      <c r="E20" s="101">
        <v>38.5</v>
      </c>
    </row>
    <row r="21" spans="1:5" ht="14.25" hidden="1" customHeight="1" x14ac:dyDescent="0.2">
      <c r="A21" s="99" t="s">
        <v>1031</v>
      </c>
      <c r="B21" s="102"/>
      <c r="C21" s="103"/>
      <c r="D21" s="103"/>
      <c r="E21" s="101">
        <v>77</v>
      </c>
    </row>
    <row r="22" spans="1:5" ht="14.25" hidden="1" customHeight="1" x14ac:dyDescent="0.2">
      <c r="A22" s="99" t="s">
        <v>1032</v>
      </c>
      <c r="B22" s="102"/>
      <c r="C22" s="103"/>
      <c r="D22" s="103"/>
      <c r="E22" s="101">
        <v>28.9</v>
      </c>
    </row>
    <row r="23" spans="1:5" ht="14.25" hidden="1" customHeight="1" x14ac:dyDescent="0.2">
      <c r="A23" s="99" t="s">
        <v>1033</v>
      </c>
      <c r="B23" s="102"/>
      <c r="C23" s="103"/>
      <c r="D23" s="103"/>
      <c r="E23" s="101">
        <v>28</v>
      </c>
    </row>
    <row r="24" spans="1:5" ht="14.25" hidden="1" customHeight="1" x14ac:dyDescent="0.2">
      <c r="A24" s="206" t="s">
        <v>1034</v>
      </c>
      <c r="B24" s="207"/>
      <c r="C24" s="103"/>
      <c r="D24" s="103"/>
      <c r="E24" s="101">
        <f>14+20</f>
        <v>34</v>
      </c>
    </row>
    <row r="25" spans="1:5" ht="14.25" hidden="1" customHeight="1" x14ac:dyDescent="0.2">
      <c r="A25" s="99" t="s">
        <v>1035</v>
      </c>
      <c r="B25" s="102"/>
      <c r="C25" s="103"/>
      <c r="D25" s="103"/>
      <c r="E25" s="101">
        <v>23</v>
      </c>
    </row>
    <row r="26" spans="1:5" ht="14.25" hidden="1" customHeight="1" x14ac:dyDescent="0.2">
      <c r="A26" s="99" t="s">
        <v>1036</v>
      </c>
      <c r="B26" s="102"/>
      <c r="C26" s="103"/>
      <c r="D26" s="103"/>
      <c r="E26" s="101">
        <v>38</v>
      </c>
    </row>
    <row r="27" spans="1:5" ht="14.25" hidden="1" customHeight="1" x14ac:dyDescent="0.2">
      <c r="A27" s="206" t="s">
        <v>1037</v>
      </c>
      <c r="B27" s="207"/>
      <c r="C27" s="103"/>
      <c r="D27" s="103"/>
      <c r="E27" s="101">
        <v>0.8</v>
      </c>
    </row>
    <row r="28" spans="1:5" ht="14.25" hidden="1" customHeight="1" x14ac:dyDescent="0.2">
      <c r="A28" s="206" t="s">
        <v>1038</v>
      </c>
      <c r="B28" s="207"/>
      <c r="C28" s="103"/>
      <c r="D28" s="103"/>
      <c r="E28" s="101">
        <v>2.2000000000000002</v>
      </c>
    </row>
    <row r="29" spans="1:5" ht="14.25" hidden="1" customHeight="1" x14ac:dyDescent="0.2">
      <c r="A29" s="99" t="s">
        <v>1039</v>
      </c>
      <c r="B29" s="102"/>
      <c r="C29" s="103"/>
      <c r="D29" s="103"/>
      <c r="E29" s="101">
        <v>2.2000000000000002</v>
      </c>
    </row>
    <row r="30" spans="1:5" ht="14.25" hidden="1" customHeight="1" x14ac:dyDescent="0.2">
      <c r="A30" s="99" t="s">
        <v>1040</v>
      </c>
      <c r="B30" s="102"/>
      <c r="C30" s="103"/>
      <c r="D30" s="103"/>
      <c r="E30" s="101">
        <v>20.2</v>
      </c>
    </row>
    <row r="31" spans="1:5" ht="14.25" hidden="1" customHeight="1" x14ac:dyDescent="0.2">
      <c r="A31" s="99" t="s">
        <v>1041</v>
      </c>
      <c r="B31" s="102"/>
      <c r="C31" s="103"/>
      <c r="D31" s="103"/>
      <c r="E31" s="101">
        <v>45.5</v>
      </c>
    </row>
    <row r="32" spans="1:5" ht="14.25" hidden="1" customHeight="1" x14ac:dyDescent="0.2">
      <c r="A32" s="99" t="s">
        <v>1042</v>
      </c>
      <c r="B32" s="102"/>
      <c r="C32" s="103"/>
      <c r="D32" s="103"/>
      <c r="E32" s="101">
        <f>49*3</f>
        <v>147</v>
      </c>
    </row>
    <row r="33" spans="1:5" ht="14.25" hidden="1" customHeight="1" x14ac:dyDescent="0.2">
      <c r="A33" s="99" t="s">
        <v>1043</v>
      </c>
      <c r="B33" s="102"/>
      <c r="C33" s="103"/>
      <c r="D33" s="103"/>
      <c r="E33" s="101">
        <v>96</v>
      </c>
    </row>
    <row r="34" spans="1:5" ht="14.25" hidden="1" customHeight="1" x14ac:dyDescent="0.2">
      <c r="A34" s="99" t="s">
        <v>1044</v>
      </c>
      <c r="B34" s="102"/>
      <c r="C34" s="103"/>
      <c r="D34" s="103"/>
      <c r="E34" s="101">
        <f>97/2</f>
        <v>48.5</v>
      </c>
    </row>
    <row r="35" spans="1:5" ht="14.25" hidden="1" customHeight="1" x14ac:dyDescent="0.2">
      <c r="A35" s="99" t="s">
        <v>1045</v>
      </c>
      <c r="B35" s="102"/>
      <c r="C35" s="103"/>
      <c r="D35" s="103"/>
      <c r="E35" s="101">
        <v>99</v>
      </c>
    </row>
    <row r="36" spans="1:5" ht="14.25" hidden="1" customHeight="1" x14ac:dyDescent="0.2">
      <c r="A36" s="99" t="s">
        <v>1046</v>
      </c>
      <c r="B36" s="102"/>
      <c r="C36" s="103"/>
      <c r="D36" s="103"/>
      <c r="E36" s="101">
        <f>59/2</f>
        <v>29.5</v>
      </c>
    </row>
    <row r="37" spans="1:5" ht="14.25" hidden="1" customHeight="1" x14ac:dyDescent="0.2">
      <c r="A37" s="201" t="s">
        <v>1047</v>
      </c>
      <c r="B37" s="202"/>
      <c r="C37" s="202"/>
      <c r="D37" s="103"/>
      <c r="E37" s="101">
        <f>40.5+4.05</f>
        <v>44.55</v>
      </c>
    </row>
    <row r="38" spans="1:5" ht="14.25" hidden="1" customHeight="1" x14ac:dyDescent="0.2">
      <c r="A38" s="206" t="s">
        <v>1048</v>
      </c>
      <c r="B38" s="207"/>
      <c r="C38" s="103"/>
      <c r="D38" s="103"/>
      <c r="E38" s="101">
        <f>12.3</f>
        <v>12.3</v>
      </c>
    </row>
    <row r="39" spans="1:5" ht="14.25" hidden="1" customHeight="1" x14ac:dyDescent="0.2">
      <c r="A39" s="206" t="s">
        <v>1049</v>
      </c>
      <c r="B39" s="207"/>
      <c r="C39" s="103"/>
      <c r="D39" s="103"/>
      <c r="E39" s="101">
        <f>9.2+0.92</f>
        <v>10.119999999999999</v>
      </c>
    </row>
    <row r="40" spans="1:5" ht="14.25" hidden="1" customHeight="1" x14ac:dyDescent="0.2">
      <c r="A40" s="206" t="s">
        <v>1050</v>
      </c>
      <c r="B40" s="207"/>
      <c r="C40" s="103"/>
      <c r="D40" s="103"/>
      <c r="E40" s="101">
        <f>18.3/2</f>
        <v>9.15</v>
      </c>
    </row>
    <row r="41" spans="1:5" ht="14.25" hidden="1" customHeight="1" x14ac:dyDescent="0.2">
      <c r="A41" s="99" t="s">
        <v>1051</v>
      </c>
      <c r="B41" s="102"/>
      <c r="C41" s="103"/>
      <c r="D41" s="103"/>
      <c r="E41" s="101">
        <f>120.1/2</f>
        <v>60.05</v>
      </c>
    </row>
    <row r="42" spans="1:5" ht="14.25" hidden="1" customHeight="1" x14ac:dyDescent="0.2">
      <c r="A42" s="206" t="s">
        <v>1052</v>
      </c>
      <c r="B42" s="207"/>
      <c r="C42" s="103"/>
      <c r="D42" s="103"/>
      <c r="E42" s="101">
        <f>2.2</f>
        <v>2.2000000000000002</v>
      </c>
    </row>
    <row r="43" spans="1:5" ht="14.25" hidden="1" customHeight="1" x14ac:dyDescent="0.2">
      <c r="A43" s="104" t="s">
        <v>1053</v>
      </c>
      <c r="B43" s="105"/>
      <c r="C43" s="103"/>
      <c r="D43" s="103"/>
      <c r="E43" s="101">
        <f>8.62+25.87+84.7</f>
        <v>119.19</v>
      </c>
    </row>
    <row r="44" spans="1:5" ht="15" hidden="1" customHeight="1" x14ac:dyDescent="0.2">
      <c r="A44" s="184" t="s">
        <v>1056</v>
      </c>
      <c r="B44" s="184"/>
      <c r="C44" s="184"/>
      <c r="D44" s="173"/>
      <c r="E44" s="50">
        <f>SUM(E19:E43)</f>
        <v>1025.8599999999999</v>
      </c>
    </row>
    <row r="45" spans="1:5" ht="15" hidden="1" customHeight="1" x14ac:dyDescent="0.2">
      <c r="A45" s="184" t="s">
        <v>1054</v>
      </c>
      <c r="B45" s="184"/>
      <c r="C45" s="184"/>
      <c r="D45" s="173"/>
      <c r="E45" s="50">
        <v>1025.68</v>
      </c>
    </row>
    <row r="46" spans="1:5" ht="15" hidden="1" customHeight="1" x14ac:dyDescent="0.2">
      <c r="A46" s="184" t="s">
        <v>1057</v>
      </c>
      <c r="B46" s="184"/>
      <c r="C46" s="184"/>
      <c r="D46" s="173"/>
      <c r="E46" s="50">
        <v>565.70000000000005</v>
      </c>
    </row>
    <row r="47" spans="1:5" ht="15" hidden="1" customHeight="1" x14ac:dyDescent="0.2">
      <c r="A47" s="199" t="s">
        <v>1058</v>
      </c>
      <c r="B47" s="199"/>
      <c r="C47" s="199"/>
      <c r="D47" s="200"/>
      <c r="E47" s="64">
        <f>E45-E46</f>
        <v>459.98</v>
      </c>
    </row>
    <row r="48" spans="1:5" ht="15" hidden="1" customHeight="1" x14ac:dyDescent="0.2">
      <c r="A48" s="182" t="s">
        <v>1055</v>
      </c>
      <c r="B48" s="182"/>
      <c r="C48" s="182"/>
      <c r="D48" s="179"/>
      <c r="E48" s="106">
        <f>E45-E44</f>
        <v>-0.17999999999983629</v>
      </c>
    </row>
    <row r="49" spans="1:5" hidden="1" x14ac:dyDescent="0.2">
      <c r="A49" s="34"/>
      <c r="E49" s="36"/>
    </row>
    <row r="50" spans="1:5" s="43" customFormat="1" ht="39.75" hidden="1" customHeight="1" x14ac:dyDescent="0.2">
      <c r="A50" s="45" t="s">
        <v>849</v>
      </c>
      <c r="B50" s="168" t="s">
        <v>850</v>
      </c>
      <c r="C50" s="168"/>
      <c r="D50" s="168"/>
      <c r="E50" s="168"/>
    </row>
    <row r="51" spans="1:5" s="47" customFormat="1" ht="14.25" hidden="1" customHeight="1" x14ac:dyDescent="0.2">
      <c r="A51" s="204" t="s">
        <v>821</v>
      </c>
      <c r="B51" s="205"/>
      <c r="C51" s="49"/>
      <c r="D51" s="49"/>
      <c r="E51" s="101" t="s">
        <v>1028</v>
      </c>
    </row>
    <row r="52" spans="1:5" ht="14.25" hidden="1" customHeight="1" x14ac:dyDescent="0.2">
      <c r="A52" s="206" t="s">
        <v>1029</v>
      </c>
      <c r="B52" s="207"/>
      <c r="C52" s="103"/>
      <c r="D52" s="103"/>
      <c r="E52" s="101">
        <v>14</v>
      </c>
    </row>
    <row r="53" spans="1:5" ht="14.25" hidden="1" customHeight="1" x14ac:dyDescent="0.2">
      <c r="A53" s="206" t="s">
        <v>1030</v>
      </c>
      <c r="B53" s="207"/>
      <c r="C53" s="103"/>
      <c r="D53" s="103"/>
      <c r="E53" s="101">
        <v>65.5</v>
      </c>
    </row>
    <row r="54" spans="1:5" ht="14.25" hidden="1" customHeight="1" x14ac:dyDescent="0.2">
      <c r="A54" s="99" t="s">
        <v>1033</v>
      </c>
      <c r="B54" s="102"/>
      <c r="C54" s="103"/>
      <c r="D54" s="103"/>
      <c r="E54" s="101">
        <v>218</v>
      </c>
    </row>
    <row r="55" spans="1:5" ht="14.25" hidden="1" customHeight="1" x14ac:dyDescent="0.2">
      <c r="A55" s="206" t="s">
        <v>1034</v>
      </c>
      <c r="B55" s="207"/>
      <c r="C55" s="103"/>
      <c r="D55" s="103"/>
      <c r="E55" s="101">
        <f>17</f>
        <v>17</v>
      </c>
    </row>
    <row r="56" spans="1:5" ht="15" hidden="1" customHeight="1" x14ac:dyDescent="0.2">
      <c r="A56" s="184" t="s">
        <v>1056</v>
      </c>
      <c r="B56" s="184"/>
      <c r="C56" s="184"/>
      <c r="D56" s="173"/>
      <c r="E56" s="50">
        <f>SUM(E52:E55)</f>
        <v>314.5</v>
      </c>
    </row>
    <row r="57" spans="1:5" ht="15" hidden="1" customHeight="1" x14ac:dyDescent="0.2">
      <c r="A57" s="184" t="s">
        <v>1054</v>
      </c>
      <c r="B57" s="184"/>
      <c r="C57" s="184"/>
      <c r="D57" s="173"/>
      <c r="E57" s="50">
        <v>314.5</v>
      </c>
    </row>
    <row r="58" spans="1:5" ht="15" hidden="1" customHeight="1" x14ac:dyDescent="0.2">
      <c r="A58" s="184" t="s">
        <v>1057</v>
      </c>
      <c r="B58" s="184"/>
      <c r="C58" s="184"/>
      <c r="D58" s="173"/>
      <c r="E58" s="50">
        <v>96.5</v>
      </c>
    </row>
    <row r="59" spans="1:5" ht="15" hidden="1" customHeight="1" x14ac:dyDescent="0.2">
      <c r="A59" s="199" t="s">
        <v>1058</v>
      </c>
      <c r="B59" s="199"/>
      <c r="C59" s="199"/>
      <c r="D59" s="200"/>
      <c r="E59" s="64">
        <f>E57-E58</f>
        <v>218</v>
      </c>
    </row>
    <row r="60" spans="1:5" hidden="1" x14ac:dyDescent="0.2">
      <c r="A60" s="34"/>
      <c r="E60" s="36"/>
    </row>
    <row r="61" spans="1:5" s="43" customFormat="1" ht="39.75" hidden="1" customHeight="1" x14ac:dyDescent="0.2">
      <c r="A61" s="45" t="s">
        <v>851</v>
      </c>
      <c r="B61" s="191" t="s">
        <v>1059</v>
      </c>
      <c r="C61" s="192"/>
      <c r="D61" s="192"/>
      <c r="E61" s="193"/>
    </row>
    <row r="62" spans="1:5" s="47" customFormat="1" ht="14.25" hidden="1" customHeight="1" x14ac:dyDescent="0.2">
      <c r="A62" s="204" t="s">
        <v>821</v>
      </c>
      <c r="B62" s="205"/>
      <c r="C62" s="49"/>
      <c r="D62" s="49"/>
      <c r="E62" s="101" t="s">
        <v>1028</v>
      </c>
    </row>
    <row r="63" spans="1:5" ht="14.25" hidden="1" customHeight="1" x14ac:dyDescent="0.2">
      <c r="A63" s="206" t="s">
        <v>1037</v>
      </c>
      <c r="B63" s="207"/>
      <c r="C63" s="103"/>
      <c r="D63" s="103"/>
      <c r="E63" s="101">
        <v>2.2999999999999998</v>
      </c>
    </row>
    <row r="64" spans="1:5" ht="14.25" hidden="1" customHeight="1" x14ac:dyDescent="0.2">
      <c r="A64" s="206" t="s">
        <v>1038</v>
      </c>
      <c r="B64" s="207"/>
      <c r="C64" s="103"/>
      <c r="D64" s="103"/>
      <c r="E64" s="101">
        <f>6.3</f>
        <v>6.3</v>
      </c>
    </row>
    <row r="65" spans="1:5" ht="14.25" hidden="1" customHeight="1" x14ac:dyDescent="0.2">
      <c r="A65" s="99" t="s">
        <v>1039</v>
      </c>
      <c r="B65" s="102"/>
      <c r="C65" s="103"/>
      <c r="D65" s="103"/>
      <c r="E65" s="101">
        <v>6.3</v>
      </c>
    </row>
    <row r="66" spans="1:5" ht="14.25" hidden="1" customHeight="1" x14ac:dyDescent="0.2">
      <c r="A66" s="99" t="s">
        <v>1040</v>
      </c>
      <c r="B66" s="102"/>
      <c r="C66" s="103"/>
      <c r="D66" s="103"/>
      <c r="E66" s="101">
        <v>57.5</v>
      </c>
    </row>
    <row r="67" spans="1:5" ht="14.25" hidden="1" customHeight="1" x14ac:dyDescent="0.2">
      <c r="A67" s="99" t="s">
        <v>1041</v>
      </c>
      <c r="B67" s="102"/>
      <c r="C67" s="103"/>
      <c r="D67" s="103"/>
      <c r="E67" s="101">
        <v>129.30000000000001</v>
      </c>
    </row>
    <row r="68" spans="1:5" ht="14.25" hidden="1" customHeight="1" x14ac:dyDescent="0.2">
      <c r="A68" s="99" t="s">
        <v>1042</v>
      </c>
      <c r="B68" s="102"/>
      <c r="C68" s="103"/>
      <c r="D68" s="103"/>
      <c r="E68" s="101">
        <f>140*3</f>
        <v>420</v>
      </c>
    </row>
    <row r="69" spans="1:5" ht="14.25" hidden="1" customHeight="1" x14ac:dyDescent="0.2">
      <c r="A69" s="99" t="s">
        <v>1043</v>
      </c>
      <c r="B69" s="102"/>
      <c r="C69" s="103"/>
      <c r="D69" s="103"/>
      <c r="E69" s="101">
        <v>271</v>
      </c>
    </row>
    <row r="70" spans="1:5" ht="14.25" hidden="1" customHeight="1" x14ac:dyDescent="0.2">
      <c r="A70" s="99" t="s">
        <v>1031</v>
      </c>
      <c r="B70" s="102"/>
      <c r="C70" s="103"/>
      <c r="D70" s="103"/>
      <c r="E70" s="101">
        <v>163</v>
      </c>
    </row>
    <row r="71" spans="1:5" ht="14.25" hidden="1" customHeight="1" x14ac:dyDescent="0.2">
      <c r="A71" s="99" t="s">
        <v>1032</v>
      </c>
      <c r="B71" s="102"/>
      <c r="C71" s="103"/>
      <c r="D71" s="103"/>
      <c r="E71" s="101">
        <v>59.3</v>
      </c>
    </row>
    <row r="72" spans="1:5" ht="14.25" hidden="1" customHeight="1" x14ac:dyDescent="0.2">
      <c r="A72" s="99" t="s">
        <v>1060</v>
      </c>
      <c r="B72" s="102"/>
      <c r="C72" s="103"/>
      <c r="D72" s="103"/>
      <c r="E72" s="101">
        <v>43</v>
      </c>
    </row>
    <row r="73" spans="1:5" ht="14.25" hidden="1" customHeight="1" x14ac:dyDescent="0.2">
      <c r="A73" s="99" t="s">
        <v>1035</v>
      </c>
      <c r="B73" s="102"/>
      <c r="C73" s="103"/>
      <c r="D73" s="103"/>
      <c r="E73" s="101">
        <v>54</v>
      </c>
    </row>
    <row r="74" spans="1:5" ht="14.25" hidden="1" customHeight="1" x14ac:dyDescent="0.2">
      <c r="A74" s="99" t="s">
        <v>1036</v>
      </c>
      <c r="B74" s="102"/>
      <c r="C74" s="103"/>
      <c r="D74" s="103"/>
      <c r="E74" s="101">
        <v>81</v>
      </c>
    </row>
    <row r="75" spans="1:5" ht="14.25" hidden="1" customHeight="1" x14ac:dyDescent="0.2">
      <c r="A75" s="99" t="s">
        <v>1044</v>
      </c>
      <c r="B75" s="102"/>
      <c r="C75" s="103"/>
      <c r="D75" s="103"/>
      <c r="E75" s="101">
        <v>207</v>
      </c>
    </row>
    <row r="76" spans="1:5" ht="14.25" hidden="1" customHeight="1" x14ac:dyDescent="0.2">
      <c r="A76" s="99" t="s">
        <v>1045</v>
      </c>
      <c r="B76" s="102"/>
      <c r="C76" s="103"/>
      <c r="D76" s="103"/>
      <c r="E76" s="101">
        <f>(210*3)*0.7</f>
        <v>441</v>
      </c>
    </row>
    <row r="77" spans="1:5" ht="14.25" hidden="1" customHeight="1" x14ac:dyDescent="0.2">
      <c r="A77" s="99" t="s">
        <v>1046</v>
      </c>
      <c r="B77" s="102"/>
      <c r="C77" s="103"/>
      <c r="D77" s="103"/>
      <c r="E77" s="101">
        <v>126</v>
      </c>
    </row>
    <row r="78" spans="1:5" ht="14.25" hidden="1" customHeight="1" x14ac:dyDescent="0.2">
      <c r="A78" s="104" t="s">
        <v>1061</v>
      </c>
      <c r="B78" s="105"/>
      <c r="C78" s="103"/>
      <c r="D78" s="103"/>
      <c r="E78" s="101">
        <v>248.29</v>
      </c>
    </row>
    <row r="79" spans="1:5" ht="15" hidden="1" customHeight="1" x14ac:dyDescent="0.2">
      <c r="A79" s="184" t="s">
        <v>1056</v>
      </c>
      <c r="B79" s="184"/>
      <c r="C79" s="184"/>
      <c r="D79" s="173"/>
      <c r="E79" s="50">
        <f>SUM(E63:E78)</f>
        <v>2315.29</v>
      </c>
    </row>
    <row r="80" spans="1:5" ht="15" hidden="1" customHeight="1" x14ac:dyDescent="0.2">
      <c r="A80" s="184" t="s">
        <v>1054</v>
      </c>
      <c r="B80" s="184"/>
      <c r="C80" s="184"/>
      <c r="D80" s="173"/>
      <c r="E80" s="50">
        <v>1392.7</v>
      </c>
    </row>
    <row r="81" spans="1:5" ht="15" hidden="1" customHeight="1" x14ac:dyDescent="0.2">
      <c r="A81" s="184" t="s">
        <v>1057</v>
      </c>
      <c r="B81" s="184"/>
      <c r="C81" s="184"/>
      <c r="D81" s="173"/>
      <c r="E81" s="50">
        <v>1354.88</v>
      </c>
    </row>
    <row r="82" spans="1:5" ht="15" hidden="1" customHeight="1" x14ac:dyDescent="0.2">
      <c r="A82" s="199" t="s">
        <v>1058</v>
      </c>
      <c r="B82" s="199"/>
      <c r="C82" s="199"/>
      <c r="D82" s="200"/>
      <c r="E82" s="64">
        <f>E80-E81</f>
        <v>37.819999999999936</v>
      </c>
    </row>
    <row r="83" spans="1:5" ht="15" hidden="1" customHeight="1" x14ac:dyDescent="0.2">
      <c r="A83" s="182" t="s">
        <v>1055</v>
      </c>
      <c r="B83" s="182"/>
      <c r="C83" s="182"/>
      <c r="D83" s="179"/>
      <c r="E83" s="106">
        <f>E80-E79</f>
        <v>-922.58999999999992</v>
      </c>
    </row>
    <row r="84" spans="1:5" hidden="1" x14ac:dyDescent="0.2">
      <c r="A84" s="34"/>
      <c r="E84" s="36"/>
    </row>
    <row r="85" spans="1:5" s="43" customFormat="1" ht="39.75" hidden="1" customHeight="1" x14ac:dyDescent="0.2">
      <c r="A85" s="108" t="s">
        <v>853</v>
      </c>
      <c r="B85" s="191" t="s">
        <v>103</v>
      </c>
      <c r="C85" s="192"/>
      <c r="D85" s="192"/>
      <c r="E85" s="193"/>
    </row>
    <row r="86" spans="1:5" s="47" customFormat="1" ht="14.25" hidden="1" customHeight="1" x14ac:dyDescent="0.2">
      <c r="A86" s="204" t="s">
        <v>821</v>
      </c>
      <c r="B86" s="205"/>
      <c r="C86" s="49"/>
      <c r="D86" s="49"/>
      <c r="E86" s="101" t="s">
        <v>1028</v>
      </c>
    </row>
    <row r="87" spans="1:5" ht="14.25" hidden="1" customHeight="1" x14ac:dyDescent="0.2">
      <c r="A87" s="201" t="s">
        <v>1047</v>
      </c>
      <c r="B87" s="202"/>
      <c r="C87" s="202"/>
      <c r="D87" s="103"/>
      <c r="E87" s="101">
        <f>154.3+15.43</f>
        <v>169.73000000000002</v>
      </c>
    </row>
    <row r="88" spans="1:5" ht="14.25" hidden="1" customHeight="1" x14ac:dyDescent="0.2">
      <c r="A88" s="206" t="s">
        <v>1048</v>
      </c>
      <c r="B88" s="207"/>
      <c r="C88" s="92"/>
      <c r="D88" s="103"/>
      <c r="E88" s="101">
        <v>49.4</v>
      </c>
    </row>
    <row r="89" spans="1:5" ht="14.25" hidden="1" customHeight="1" x14ac:dyDescent="0.2">
      <c r="A89" s="206" t="s">
        <v>1049</v>
      </c>
      <c r="B89" s="207"/>
      <c r="C89" s="92"/>
      <c r="D89" s="103"/>
      <c r="E89" s="101">
        <v>40.700000000000003</v>
      </c>
    </row>
    <row r="90" spans="1:5" ht="14.25" hidden="1" customHeight="1" x14ac:dyDescent="0.2">
      <c r="A90" s="206" t="s">
        <v>1050</v>
      </c>
      <c r="B90" s="207"/>
      <c r="C90" s="103"/>
      <c r="D90" s="103"/>
      <c r="E90" s="101">
        <f>74</f>
        <v>74</v>
      </c>
    </row>
    <row r="91" spans="1:5" ht="14.25" hidden="1" customHeight="1" x14ac:dyDescent="0.2">
      <c r="A91" s="206" t="s">
        <v>1062</v>
      </c>
      <c r="B91" s="207"/>
      <c r="C91" s="103"/>
      <c r="D91" s="103"/>
      <c r="E91" s="101">
        <f>343.4*0.5</f>
        <v>171.7</v>
      </c>
    </row>
    <row r="92" spans="1:5" ht="14.25" hidden="1" customHeight="1" x14ac:dyDescent="0.2">
      <c r="A92" s="206" t="s">
        <v>1052</v>
      </c>
      <c r="B92" s="207"/>
      <c r="C92" s="103"/>
      <c r="D92" s="103"/>
      <c r="E92" s="101">
        <v>6.2</v>
      </c>
    </row>
    <row r="93" spans="1:5" ht="14.25" hidden="1" customHeight="1" x14ac:dyDescent="0.2">
      <c r="A93" s="104" t="s">
        <v>1063</v>
      </c>
      <c r="B93" s="105"/>
      <c r="C93" s="103"/>
      <c r="D93" s="103"/>
      <c r="E93" s="101">
        <f>39.49+118.48</f>
        <v>157.97</v>
      </c>
    </row>
    <row r="94" spans="1:5" ht="15" hidden="1" customHeight="1" x14ac:dyDescent="0.2">
      <c r="A94" s="184" t="s">
        <v>1056</v>
      </c>
      <c r="B94" s="184"/>
      <c r="C94" s="184"/>
      <c r="D94" s="173"/>
      <c r="E94" s="50">
        <f>SUM(E87:E93)</f>
        <v>669.7</v>
      </c>
    </row>
    <row r="95" spans="1:5" ht="15" hidden="1" customHeight="1" x14ac:dyDescent="0.2">
      <c r="A95" s="184" t="s">
        <v>1054</v>
      </c>
      <c r="B95" s="184"/>
      <c r="C95" s="184"/>
      <c r="D95" s="173"/>
      <c r="E95" s="50">
        <v>665.53</v>
      </c>
    </row>
    <row r="96" spans="1:5" ht="15" hidden="1" customHeight="1" x14ac:dyDescent="0.2">
      <c r="A96" s="184" t="s">
        <v>1057</v>
      </c>
      <c r="B96" s="184"/>
      <c r="C96" s="184"/>
      <c r="D96" s="173"/>
      <c r="E96" s="50">
        <v>350.24</v>
      </c>
    </row>
    <row r="97" spans="1:5" ht="15" hidden="1" customHeight="1" x14ac:dyDescent="0.2">
      <c r="A97" s="199" t="s">
        <v>1058</v>
      </c>
      <c r="B97" s="199"/>
      <c r="C97" s="199"/>
      <c r="D97" s="200"/>
      <c r="E97" s="64">
        <f>E95-E96</f>
        <v>315.28999999999996</v>
      </c>
    </row>
    <row r="98" spans="1:5" ht="15" hidden="1" customHeight="1" x14ac:dyDescent="0.2">
      <c r="A98" s="182" t="s">
        <v>1055</v>
      </c>
      <c r="B98" s="182"/>
      <c r="C98" s="182"/>
      <c r="D98" s="179"/>
      <c r="E98" s="106">
        <f>E95-E94</f>
        <v>-4.1700000000000728</v>
      </c>
    </row>
    <row r="99" spans="1:5" hidden="1" x14ac:dyDescent="0.2">
      <c r="A99" s="34"/>
      <c r="E99" s="36"/>
    </row>
    <row r="100" spans="1:5" s="43" customFormat="1" ht="39.75" hidden="1" customHeight="1" x14ac:dyDescent="0.2">
      <c r="A100" s="45" t="s">
        <v>854</v>
      </c>
      <c r="B100" s="168" t="s">
        <v>855</v>
      </c>
      <c r="C100" s="168"/>
      <c r="D100" s="168"/>
      <c r="E100" s="168"/>
    </row>
    <row r="101" spans="1:5" s="47" customFormat="1" ht="14.25" hidden="1" customHeight="1" x14ac:dyDescent="0.2">
      <c r="A101" s="204" t="s">
        <v>821</v>
      </c>
      <c r="B101" s="205"/>
      <c r="C101" s="49"/>
      <c r="D101" s="49"/>
      <c r="E101" s="101" t="s">
        <v>1028</v>
      </c>
    </row>
    <row r="102" spans="1:5" ht="14.25" hidden="1" customHeight="1" x14ac:dyDescent="0.2">
      <c r="A102" s="206" t="s">
        <v>1064</v>
      </c>
      <c r="B102" s="207"/>
      <c r="C102" s="103"/>
      <c r="D102" s="103"/>
      <c r="E102" s="101">
        <f>37.3+59.7</f>
        <v>97</v>
      </c>
    </row>
    <row r="103" spans="1:5" ht="14.25" hidden="1" customHeight="1" x14ac:dyDescent="0.2">
      <c r="A103" s="206" t="s">
        <v>1065</v>
      </c>
      <c r="B103" s="207"/>
      <c r="C103" s="103"/>
      <c r="D103" s="103"/>
      <c r="E103" s="101">
        <v>19</v>
      </c>
    </row>
    <row r="104" spans="1:5" ht="14.25" hidden="1" customHeight="1" x14ac:dyDescent="0.2">
      <c r="A104" s="99" t="s">
        <v>1066</v>
      </c>
      <c r="B104" s="102"/>
      <c r="C104" s="103"/>
      <c r="D104" s="103"/>
      <c r="E104" s="101">
        <v>40.6</v>
      </c>
    </row>
    <row r="105" spans="1:5" ht="14.25" hidden="1" customHeight="1" x14ac:dyDescent="0.2">
      <c r="A105" s="206" t="s">
        <v>1067</v>
      </c>
      <c r="B105" s="207"/>
      <c r="C105" s="103"/>
      <c r="D105" s="103"/>
      <c r="E105" s="101">
        <v>378</v>
      </c>
    </row>
    <row r="106" spans="1:5" ht="15" hidden="1" customHeight="1" x14ac:dyDescent="0.2">
      <c r="A106" s="184" t="s">
        <v>1070</v>
      </c>
      <c r="B106" s="184"/>
      <c r="C106" s="184"/>
      <c r="D106" s="173"/>
      <c r="E106" s="50">
        <f>SUM(E102:E105)</f>
        <v>534.6</v>
      </c>
    </row>
    <row r="107" spans="1:5" ht="15" hidden="1" customHeight="1" x14ac:dyDescent="0.2">
      <c r="A107" s="184" t="s">
        <v>1068</v>
      </c>
      <c r="B107" s="184"/>
      <c r="C107" s="184"/>
      <c r="D107" s="173"/>
      <c r="E107" s="50">
        <v>1022.8</v>
      </c>
    </row>
    <row r="108" spans="1:5" ht="15" hidden="1" customHeight="1" x14ac:dyDescent="0.2">
      <c r="A108" s="184" t="s">
        <v>1079</v>
      </c>
      <c r="B108" s="184"/>
      <c r="C108" s="184"/>
      <c r="D108" s="173"/>
      <c r="E108" s="50">
        <v>97</v>
      </c>
    </row>
    <row r="109" spans="1:5" ht="15" hidden="1" customHeight="1" x14ac:dyDescent="0.2">
      <c r="A109" s="199" t="s">
        <v>1080</v>
      </c>
      <c r="B109" s="199"/>
      <c r="C109" s="199"/>
      <c r="D109" s="200"/>
      <c r="E109" s="64">
        <f>E106-E108</f>
        <v>437.6</v>
      </c>
    </row>
    <row r="110" spans="1:5" hidden="1" x14ac:dyDescent="0.2">
      <c r="A110" s="34"/>
      <c r="E110" s="36"/>
    </row>
    <row r="111" spans="1:5" s="43" customFormat="1" ht="39.75" hidden="1" customHeight="1" x14ac:dyDescent="0.2">
      <c r="A111" s="45" t="s">
        <v>856</v>
      </c>
      <c r="B111" s="168" t="s">
        <v>857</v>
      </c>
      <c r="C111" s="168"/>
      <c r="D111" s="168"/>
      <c r="E111" s="168"/>
    </row>
    <row r="112" spans="1:5" s="47" customFormat="1" ht="14.25" hidden="1" customHeight="1" x14ac:dyDescent="0.2">
      <c r="A112" s="204" t="s">
        <v>821</v>
      </c>
      <c r="B112" s="205"/>
      <c r="C112" s="49"/>
      <c r="D112" s="49"/>
      <c r="E112" s="101" t="s">
        <v>1071</v>
      </c>
    </row>
    <row r="113" spans="1:5" ht="14.25" hidden="1" customHeight="1" x14ac:dyDescent="0.2">
      <c r="A113" s="206" t="s">
        <v>1064</v>
      </c>
      <c r="B113" s="207"/>
      <c r="C113" s="103"/>
      <c r="D113" s="103"/>
      <c r="E113" s="101">
        <f>20.7+2.4</f>
        <v>23.099999999999998</v>
      </c>
    </row>
    <row r="114" spans="1:5" ht="14.25" hidden="1" customHeight="1" x14ac:dyDescent="0.2">
      <c r="A114" s="99" t="s">
        <v>1066</v>
      </c>
      <c r="B114" s="102"/>
      <c r="C114" s="103"/>
      <c r="D114" s="103"/>
      <c r="E114" s="101">
        <v>31.1</v>
      </c>
    </row>
    <row r="115" spans="1:5" ht="14.25" hidden="1" customHeight="1" x14ac:dyDescent="0.2">
      <c r="A115" s="206" t="s">
        <v>1072</v>
      </c>
      <c r="B115" s="207"/>
      <c r="C115" s="103"/>
      <c r="D115" s="103"/>
      <c r="E115" s="101">
        <v>2434</v>
      </c>
    </row>
    <row r="116" spans="1:5" ht="14.25" hidden="1" customHeight="1" x14ac:dyDescent="0.2">
      <c r="A116" s="201" t="s">
        <v>1073</v>
      </c>
      <c r="B116" s="202"/>
      <c r="C116" s="103"/>
      <c r="D116" s="103"/>
      <c r="E116" s="101">
        <f>(263+440)*0.5</f>
        <v>351.5</v>
      </c>
    </row>
    <row r="117" spans="1:5" ht="14.25" hidden="1" customHeight="1" x14ac:dyDescent="0.2">
      <c r="A117" s="206" t="s">
        <v>1074</v>
      </c>
      <c r="B117" s="207"/>
      <c r="C117" s="103"/>
      <c r="D117" s="103"/>
      <c r="E117" s="101">
        <v>822</v>
      </c>
    </row>
    <row r="118" spans="1:5" ht="14.25" hidden="1" customHeight="1" x14ac:dyDescent="0.2">
      <c r="A118" s="206" t="s">
        <v>1075</v>
      </c>
      <c r="B118" s="207"/>
      <c r="C118" s="103"/>
      <c r="D118" s="103"/>
      <c r="E118" s="101">
        <v>248</v>
      </c>
    </row>
    <row r="119" spans="1:5" ht="14.25" hidden="1" customHeight="1" x14ac:dyDescent="0.2">
      <c r="A119" s="206" t="s">
        <v>1076</v>
      </c>
      <c r="B119" s="207"/>
      <c r="C119" s="103"/>
      <c r="D119" s="103"/>
      <c r="E119" s="101">
        <v>733</v>
      </c>
    </row>
    <row r="120" spans="1:5" ht="14.25" hidden="1" customHeight="1" x14ac:dyDescent="0.2">
      <c r="A120" s="206" t="s">
        <v>1077</v>
      </c>
      <c r="B120" s="207"/>
      <c r="C120" s="103"/>
      <c r="D120" s="103"/>
      <c r="E120" s="101">
        <f>1413*0.7</f>
        <v>989.09999999999991</v>
      </c>
    </row>
    <row r="121" spans="1:5" ht="14.25" hidden="1" customHeight="1" x14ac:dyDescent="0.2">
      <c r="A121" s="99" t="s">
        <v>1078</v>
      </c>
      <c r="B121" s="102"/>
      <c r="C121" s="103"/>
      <c r="D121" s="103"/>
      <c r="E121" s="101">
        <f>(1092*3)*0.7</f>
        <v>2293.1999999999998</v>
      </c>
    </row>
    <row r="122" spans="1:5" ht="15" hidden="1" customHeight="1" x14ac:dyDescent="0.2">
      <c r="A122" s="184" t="s">
        <v>1070</v>
      </c>
      <c r="B122" s="184"/>
      <c r="C122" s="184"/>
      <c r="D122" s="173"/>
      <c r="E122" s="50">
        <f>SUM(E113:E121)</f>
        <v>7924.9999999999991</v>
      </c>
    </row>
    <row r="123" spans="1:5" ht="15" hidden="1" customHeight="1" x14ac:dyDescent="0.2">
      <c r="A123" s="184" t="s">
        <v>1068</v>
      </c>
      <c r="B123" s="184"/>
      <c r="C123" s="184"/>
      <c r="D123" s="173"/>
      <c r="E123" s="50">
        <v>7725.41</v>
      </c>
    </row>
    <row r="124" spans="1:5" ht="15" hidden="1" customHeight="1" x14ac:dyDescent="0.2">
      <c r="A124" s="184" t="s">
        <v>1079</v>
      </c>
      <c r="B124" s="184"/>
      <c r="C124" s="184"/>
      <c r="D124" s="173"/>
      <c r="E124" s="50">
        <v>7097.05</v>
      </c>
    </row>
    <row r="125" spans="1:5" ht="15" hidden="1" customHeight="1" x14ac:dyDescent="0.2">
      <c r="A125" s="199" t="s">
        <v>1080</v>
      </c>
      <c r="B125" s="199"/>
      <c r="C125" s="199"/>
      <c r="D125" s="200"/>
      <c r="E125" s="64">
        <f>E123-E124</f>
        <v>628.35999999999967</v>
      </c>
    </row>
    <row r="126" spans="1:5" ht="15" hidden="1" customHeight="1" x14ac:dyDescent="0.2">
      <c r="A126" s="182" t="s">
        <v>1069</v>
      </c>
      <c r="B126" s="182"/>
      <c r="C126" s="182"/>
      <c r="D126" s="179"/>
      <c r="E126" s="106">
        <f>E123-E122</f>
        <v>-199.58999999999924</v>
      </c>
    </row>
    <row r="127" spans="1:5" hidden="1" x14ac:dyDescent="0.2">
      <c r="A127" s="34"/>
      <c r="E127" s="36"/>
    </row>
    <row r="128" spans="1:5" s="43" customFormat="1" ht="39.75" hidden="1" customHeight="1" x14ac:dyDescent="0.2">
      <c r="A128" s="45" t="s">
        <v>858</v>
      </c>
      <c r="B128" s="168" t="s">
        <v>859</v>
      </c>
      <c r="C128" s="168"/>
      <c r="D128" s="168"/>
      <c r="E128" s="168"/>
    </row>
    <row r="129" spans="1:5" s="47" customFormat="1" ht="14.25" hidden="1" customHeight="1" x14ac:dyDescent="0.2">
      <c r="A129" s="204" t="s">
        <v>821</v>
      </c>
      <c r="B129" s="205"/>
      <c r="C129" s="49"/>
      <c r="D129" s="49"/>
      <c r="E129" s="101" t="s">
        <v>1028</v>
      </c>
    </row>
    <row r="130" spans="1:5" ht="14.25" hidden="1" customHeight="1" x14ac:dyDescent="0.2">
      <c r="A130" s="206" t="s">
        <v>1064</v>
      </c>
      <c r="B130" s="207"/>
      <c r="C130" s="103"/>
      <c r="D130" s="103"/>
      <c r="E130" s="101">
        <f>10.2+1.02</f>
        <v>11.219999999999999</v>
      </c>
    </row>
    <row r="131" spans="1:5" ht="14.25" hidden="1" customHeight="1" x14ac:dyDescent="0.2">
      <c r="A131" s="206" t="s">
        <v>1081</v>
      </c>
      <c r="B131" s="207"/>
      <c r="C131" s="103"/>
      <c r="D131" s="103"/>
      <c r="E131" s="101">
        <v>2329</v>
      </c>
    </row>
    <row r="132" spans="1:5" ht="14.25" hidden="1" customHeight="1" x14ac:dyDescent="0.2">
      <c r="A132" s="201" t="s">
        <v>1065</v>
      </c>
      <c r="B132" s="202"/>
      <c r="C132" s="202"/>
      <c r="D132" s="103"/>
      <c r="E132" s="101">
        <v>47</v>
      </c>
    </row>
    <row r="133" spans="1:5" ht="14.25" hidden="1" customHeight="1" x14ac:dyDescent="0.2">
      <c r="A133" s="201" t="s">
        <v>1066</v>
      </c>
      <c r="B133" s="202"/>
      <c r="C133" s="203"/>
      <c r="D133" s="103"/>
      <c r="E133" s="101">
        <v>53.6</v>
      </c>
    </row>
    <row r="134" spans="1:5" ht="15" hidden="1" customHeight="1" x14ac:dyDescent="0.2">
      <c r="A134" s="184" t="s">
        <v>1070</v>
      </c>
      <c r="B134" s="184"/>
      <c r="C134" s="184"/>
      <c r="D134" s="173"/>
      <c r="E134" s="50">
        <f>SUM(E130:E133)</f>
        <v>2440.8199999999997</v>
      </c>
    </row>
    <row r="135" spans="1:5" ht="15" hidden="1" customHeight="1" x14ac:dyDescent="0.2">
      <c r="A135" s="184" t="s">
        <v>1068</v>
      </c>
      <c r="B135" s="184"/>
      <c r="C135" s="184"/>
      <c r="D135" s="173"/>
      <c r="E135" s="50">
        <v>2501.62</v>
      </c>
    </row>
    <row r="136" spans="1:5" ht="15" hidden="1" customHeight="1" x14ac:dyDescent="0.2">
      <c r="A136" s="184" t="s">
        <v>1155</v>
      </c>
      <c r="B136" s="184"/>
      <c r="C136" s="184"/>
      <c r="D136" s="173"/>
      <c r="E136" s="50">
        <v>694.07</v>
      </c>
    </row>
    <row r="137" spans="1:5" ht="15" hidden="1" customHeight="1" x14ac:dyDescent="0.2">
      <c r="A137" s="199" t="s">
        <v>1156</v>
      </c>
      <c r="B137" s="199"/>
      <c r="C137" s="199"/>
      <c r="D137" s="200"/>
      <c r="E137" s="64">
        <f>E134-E136</f>
        <v>1746.7499999999995</v>
      </c>
    </row>
    <row r="138" spans="1:5" hidden="1" x14ac:dyDescent="0.2">
      <c r="A138" s="65"/>
      <c r="B138" s="46"/>
      <c r="C138" s="46"/>
      <c r="D138" s="46"/>
      <c r="E138" s="66"/>
    </row>
  </sheetData>
  <mergeCells count="89">
    <mergeCell ref="A7:E7"/>
    <mergeCell ref="B9:E9"/>
    <mergeCell ref="A15:D15"/>
    <mergeCell ref="A16:B16"/>
    <mergeCell ref="B10:E10"/>
    <mergeCell ref="A11:D11"/>
    <mergeCell ref="A12:B12"/>
    <mergeCell ref="A14:D14"/>
    <mergeCell ref="A13:D13"/>
    <mergeCell ref="B17:E17"/>
    <mergeCell ref="A18:B18"/>
    <mergeCell ref="A19:B19"/>
    <mergeCell ref="A24:B24"/>
    <mergeCell ref="A27:B27"/>
    <mergeCell ref="A28:B28"/>
    <mergeCell ref="A37:C37"/>
    <mergeCell ref="A38:B38"/>
    <mergeCell ref="A39:B39"/>
    <mergeCell ref="A40:B40"/>
    <mergeCell ref="A42:B42"/>
    <mergeCell ref="A44:D44"/>
    <mergeCell ref="A45:D45"/>
    <mergeCell ref="A48:D48"/>
    <mergeCell ref="A46:D46"/>
    <mergeCell ref="A47:D47"/>
    <mergeCell ref="A56:D56"/>
    <mergeCell ref="A57:D57"/>
    <mergeCell ref="A58:D58"/>
    <mergeCell ref="A59:D59"/>
    <mergeCell ref="B50:E50"/>
    <mergeCell ref="A51:B51"/>
    <mergeCell ref="A52:B52"/>
    <mergeCell ref="A53:B53"/>
    <mergeCell ref="A55:B55"/>
    <mergeCell ref="B61:E61"/>
    <mergeCell ref="A62:B62"/>
    <mergeCell ref="A63:B63"/>
    <mergeCell ref="A64:B64"/>
    <mergeCell ref="A79:D79"/>
    <mergeCell ref="A80:D80"/>
    <mergeCell ref="A83:D83"/>
    <mergeCell ref="A81:D81"/>
    <mergeCell ref="A82:D82"/>
    <mergeCell ref="B85:E85"/>
    <mergeCell ref="A91:B91"/>
    <mergeCell ref="A92:B92"/>
    <mergeCell ref="A94:D94"/>
    <mergeCell ref="A95:D95"/>
    <mergeCell ref="A86:B86"/>
    <mergeCell ref="A87:C87"/>
    <mergeCell ref="A88:B88"/>
    <mergeCell ref="A89:B89"/>
    <mergeCell ref="A90:B90"/>
    <mergeCell ref="B111:E111"/>
    <mergeCell ref="A112:B112"/>
    <mergeCell ref="A113:B113"/>
    <mergeCell ref="A115:B115"/>
    <mergeCell ref="A96:D96"/>
    <mergeCell ref="A97:D97"/>
    <mergeCell ref="A108:D108"/>
    <mergeCell ref="A109:D109"/>
    <mergeCell ref="A105:B105"/>
    <mergeCell ref="A106:D106"/>
    <mergeCell ref="A107:D107"/>
    <mergeCell ref="A98:D98"/>
    <mergeCell ref="B100:E100"/>
    <mergeCell ref="A101:B101"/>
    <mergeCell ref="A102:B102"/>
    <mergeCell ref="A103:B103"/>
    <mergeCell ref="A122:D122"/>
    <mergeCell ref="A123:D123"/>
    <mergeCell ref="A126:D126"/>
    <mergeCell ref="A116:B116"/>
    <mergeCell ref="A124:D124"/>
    <mergeCell ref="A125:D125"/>
    <mergeCell ref="A117:B117"/>
    <mergeCell ref="A118:B118"/>
    <mergeCell ref="A119:B119"/>
    <mergeCell ref="A120:B120"/>
    <mergeCell ref="B128:E128"/>
    <mergeCell ref="A129:B129"/>
    <mergeCell ref="A130:B130"/>
    <mergeCell ref="A131:B131"/>
    <mergeCell ref="A132:C132"/>
    <mergeCell ref="A136:D136"/>
    <mergeCell ref="A137:D137"/>
    <mergeCell ref="A133:C133"/>
    <mergeCell ref="A134:D134"/>
    <mergeCell ref="A135:D135"/>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theme="4" tint="-0.499984740745262"/>
  </sheetPr>
  <dimension ref="A1:F298"/>
  <sheetViews>
    <sheetView view="pageBreakPreview" zoomScale="90" zoomScaleNormal="95" zoomScaleSheetLayoutView="90" workbookViewId="0">
      <selection activeCell="D9" sqref="D9"/>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1261</v>
      </c>
      <c r="B8" s="38"/>
      <c r="C8" s="38"/>
      <c r="D8" s="39"/>
      <c r="E8" s="39"/>
      <c r="F8" s="40"/>
    </row>
    <row r="9" spans="1:6" x14ac:dyDescent="0.2">
      <c r="A9" s="37"/>
      <c r="B9" s="38"/>
      <c r="C9" s="38"/>
      <c r="D9" s="39"/>
      <c r="E9" s="39"/>
      <c r="F9" s="40"/>
    </row>
    <row r="10" spans="1:6" ht="13.5" thickBot="1" x14ac:dyDescent="0.25">
      <c r="A10" s="41"/>
      <c r="B10" s="42"/>
      <c r="C10" s="42"/>
      <c r="D10" s="42"/>
      <c r="E10" s="42"/>
      <c r="F10" s="36"/>
    </row>
    <row r="11" spans="1:6" s="43" customFormat="1" ht="21" customHeight="1" thickBot="1" x14ac:dyDescent="0.25">
      <c r="A11" s="188" t="s">
        <v>1239</v>
      </c>
      <c r="B11" s="189"/>
      <c r="C11" s="189"/>
      <c r="D11" s="189"/>
      <c r="E11" s="189"/>
      <c r="F11" s="190"/>
    </row>
    <row r="12" spans="1:6" x14ac:dyDescent="0.2">
      <c r="A12" s="34"/>
      <c r="F12" s="36"/>
    </row>
    <row r="13" spans="1:6" ht="17.25" customHeight="1" x14ac:dyDescent="0.2">
      <c r="A13" s="44" t="s">
        <v>828</v>
      </c>
      <c r="B13" s="222" t="s">
        <v>133</v>
      </c>
      <c r="C13" s="223"/>
      <c r="D13" s="223"/>
      <c r="E13" s="223"/>
      <c r="F13" s="224"/>
    </row>
    <row r="14" spans="1:6" s="43" customFormat="1" ht="39.75" hidden="1" customHeight="1" x14ac:dyDescent="0.2">
      <c r="A14" s="45" t="s">
        <v>829</v>
      </c>
      <c r="B14" s="191" t="s">
        <v>135</v>
      </c>
      <c r="C14" s="192"/>
      <c r="D14" s="192"/>
      <c r="E14" s="192"/>
      <c r="F14" s="193"/>
    </row>
    <row r="15" spans="1:6" s="47" customFormat="1" ht="14.25" hidden="1" customHeight="1" x14ac:dyDescent="0.2">
      <c r="A15" s="48" t="s">
        <v>821</v>
      </c>
      <c r="B15" s="49"/>
      <c r="C15" s="49" t="s">
        <v>824</v>
      </c>
      <c r="D15" s="49" t="s">
        <v>823</v>
      </c>
      <c r="E15" s="49" t="s">
        <v>835</v>
      </c>
      <c r="F15" s="51" t="s">
        <v>825</v>
      </c>
    </row>
    <row r="16" spans="1:6" s="47" customFormat="1" ht="14.25" hidden="1" customHeight="1" x14ac:dyDescent="0.2">
      <c r="A16" s="219" t="s">
        <v>830</v>
      </c>
      <c r="B16" s="76" t="s">
        <v>893</v>
      </c>
      <c r="C16" s="54">
        <v>5.5</v>
      </c>
      <c r="D16" s="54">
        <v>2.9</v>
      </c>
      <c r="E16" s="54">
        <v>0</v>
      </c>
      <c r="F16" s="79">
        <f t="shared" ref="F16:F32" si="0">(C16*D16)-E16</f>
        <v>15.95</v>
      </c>
    </row>
    <row r="17" spans="1:6" s="47" customFormat="1" ht="14.25" hidden="1" customHeight="1" x14ac:dyDescent="0.2">
      <c r="A17" s="220"/>
      <c r="B17" s="76" t="s">
        <v>894</v>
      </c>
      <c r="C17" s="54">
        <v>1.97</v>
      </c>
      <c r="D17" s="54">
        <v>3.3</v>
      </c>
      <c r="E17" s="54">
        <f>1.82*2.2</f>
        <v>4.0040000000000004</v>
      </c>
      <c r="F17" s="79">
        <f t="shared" si="0"/>
        <v>2.496999999999999</v>
      </c>
    </row>
    <row r="18" spans="1:6" s="47" customFormat="1" ht="14.25" hidden="1" customHeight="1" x14ac:dyDescent="0.2">
      <c r="A18" s="220"/>
      <c r="B18" s="76" t="s">
        <v>895</v>
      </c>
      <c r="C18" s="54">
        <v>1.65</v>
      </c>
      <c r="D18" s="54">
        <v>3.15</v>
      </c>
      <c r="E18" s="54">
        <f>0.8*2.2*2</f>
        <v>3.5200000000000005</v>
      </c>
      <c r="F18" s="79">
        <f t="shared" si="0"/>
        <v>1.6774999999999993</v>
      </c>
    </row>
    <row r="19" spans="1:6" s="47" customFormat="1" ht="14.25" hidden="1" customHeight="1" x14ac:dyDescent="0.2">
      <c r="A19" s="220"/>
      <c r="B19" s="76" t="s">
        <v>896</v>
      </c>
      <c r="C19" s="54">
        <v>7.2</v>
      </c>
      <c r="D19" s="54">
        <v>3.3</v>
      </c>
      <c r="E19" s="54">
        <f>0.86*2.2</f>
        <v>1.8920000000000001</v>
      </c>
      <c r="F19" s="79">
        <f t="shared" si="0"/>
        <v>21.867999999999999</v>
      </c>
    </row>
    <row r="20" spans="1:6" s="47" customFormat="1" ht="14.25" hidden="1" customHeight="1" x14ac:dyDescent="0.2">
      <c r="A20" s="220"/>
      <c r="B20" s="76" t="s">
        <v>897</v>
      </c>
      <c r="C20" s="54">
        <v>4.7699999999999996</v>
      </c>
      <c r="D20" s="54">
        <v>3.3</v>
      </c>
      <c r="E20" s="54">
        <f>3*0.86*2.2</f>
        <v>5.676000000000001</v>
      </c>
      <c r="F20" s="79">
        <f t="shared" si="0"/>
        <v>10.064999999999998</v>
      </c>
    </row>
    <row r="21" spans="1:6" s="47" customFormat="1" ht="14.25" hidden="1" customHeight="1" x14ac:dyDescent="0.2">
      <c r="A21" s="220"/>
      <c r="B21" s="76" t="s">
        <v>898</v>
      </c>
      <c r="C21" s="54">
        <v>7.2</v>
      </c>
      <c r="D21" s="54">
        <v>3.3</v>
      </c>
      <c r="E21" s="54">
        <v>0</v>
      </c>
      <c r="F21" s="79">
        <f t="shared" si="0"/>
        <v>23.759999999999998</v>
      </c>
    </row>
    <row r="22" spans="1:6" s="47" customFormat="1" ht="14.25" hidden="1" customHeight="1" x14ac:dyDescent="0.2">
      <c r="A22" s="220"/>
      <c r="B22" s="76" t="s">
        <v>899</v>
      </c>
      <c r="C22" s="54">
        <v>7.2</v>
      </c>
      <c r="D22" s="54">
        <v>3.3</v>
      </c>
      <c r="E22" s="54">
        <v>0</v>
      </c>
      <c r="F22" s="79">
        <f t="shared" si="0"/>
        <v>23.759999999999998</v>
      </c>
    </row>
    <row r="23" spans="1:6" s="47" customFormat="1" ht="14.25" hidden="1" customHeight="1" x14ac:dyDescent="0.2">
      <c r="A23" s="220"/>
      <c r="B23" s="76" t="s">
        <v>900</v>
      </c>
      <c r="C23" s="54">
        <v>7.2</v>
      </c>
      <c r="D23" s="54">
        <v>3.3</v>
      </c>
      <c r="E23" s="54">
        <v>0</v>
      </c>
      <c r="F23" s="79">
        <f t="shared" si="0"/>
        <v>23.759999999999998</v>
      </c>
    </row>
    <row r="24" spans="1:6" s="47" customFormat="1" ht="14.25" hidden="1" customHeight="1" x14ac:dyDescent="0.2">
      <c r="A24" s="220"/>
      <c r="B24" s="76" t="s">
        <v>901</v>
      </c>
      <c r="C24" s="54">
        <v>8.6999999999999993</v>
      </c>
      <c r="D24" s="54">
        <v>3.3</v>
      </c>
      <c r="E24" s="54">
        <f>0.86*2.2*2</f>
        <v>3.7840000000000003</v>
      </c>
      <c r="F24" s="79">
        <f t="shared" si="0"/>
        <v>24.925999999999998</v>
      </c>
    </row>
    <row r="25" spans="1:6" s="47" customFormat="1" ht="14.25" hidden="1" customHeight="1" x14ac:dyDescent="0.2">
      <c r="A25" s="220"/>
      <c r="B25" s="76" t="s">
        <v>902</v>
      </c>
      <c r="C25" s="54">
        <v>1.9</v>
      </c>
      <c r="D25" s="54">
        <v>3.15</v>
      </c>
      <c r="E25" s="54">
        <v>0</v>
      </c>
      <c r="F25" s="79">
        <f t="shared" si="0"/>
        <v>5.9849999999999994</v>
      </c>
    </row>
    <row r="26" spans="1:6" s="47" customFormat="1" ht="14.25" hidden="1" customHeight="1" x14ac:dyDescent="0.2">
      <c r="A26" s="220"/>
      <c r="B26" s="76" t="s">
        <v>903</v>
      </c>
      <c r="C26" s="54">
        <v>2.15</v>
      </c>
      <c r="D26" s="54">
        <v>3.3</v>
      </c>
      <c r="E26" s="54">
        <v>0</v>
      </c>
      <c r="F26" s="79">
        <f t="shared" si="0"/>
        <v>7.0949999999999998</v>
      </c>
    </row>
    <row r="27" spans="1:6" s="47" customFormat="1" ht="14.25" hidden="1" customHeight="1" x14ac:dyDescent="0.2">
      <c r="A27" s="220"/>
      <c r="B27" s="76" t="s">
        <v>904</v>
      </c>
      <c r="C27" s="54">
        <v>1.9</v>
      </c>
      <c r="D27" s="54">
        <v>3.15</v>
      </c>
      <c r="E27" s="54">
        <v>0</v>
      </c>
      <c r="F27" s="79">
        <f t="shared" si="0"/>
        <v>5.9849999999999994</v>
      </c>
    </row>
    <row r="28" spans="1:6" s="47" customFormat="1" ht="14.25" hidden="1" customHeight="1" x14ac:dyDescent="0.2">
      <c r="A28" s="220"/>
      <c r="B28" s="76" t="s">
        <v>905</v>
      </c>
      <c r="C28" s="54">
        <v>3.65</v>
      </c>
      <c r="D28" s="54">
        <v>3.3</v>
      </c>
      <c r="E28" s="54">
        <v>0</v>
      </c>
      <c r="F28" s="79">
        <f t="shared" si="0"/>
        <v>12.045</v>
      </c>
    </row>
    <row r="29" spans="1:6" s="47" customFormat="1" ht="14.25" hidden="1" customHeight="1" x14ac:dyDescent="0.2">
      <c r="A29" s="220"/>
      <c r="B29" s="76" t="s">
        <v>906</v>
      </c>
      <c r="C29" s="54">
        <v>2.15</v>
      </c>
      <c r="D29" s="54">
        <v>3.3</v>
      </c>
      <c r="E29" s="54">
        <v>0</v>
      </c>
      <c r="F29" s="79">
        <f t="shared" si="0"/>
        <v>7.0949999999999998</v>
      </c>
    </row>
    <row r="30" spans="1:6" s="47" customFormat="1" ht="14.25" hidden="1" customHeight="1" x14ac:dyDescent="0.2">
      <c r="A30" s="220"/>
      <c r="B30" s="76" t="s">
        <v>907</v>
      </c>
      <c r="C30" s="54">
        <v>0.9</v>
      </c>
      <c r="D30" s="54">
        <v>3.3</v>
      </c>
      <c r="E30" s="54">
        <v>0</v>
      </c>
      <c r="F30" s="79">
        <f t="shared" si="0"/>
        <v>2.9699999999999998</v>
      </c>
    </row>
    <row r="31" spans="1:6" s="47" customFormat="1" ht="14.25" hidden="1" customHeight="1" x14ac:dyDescent="0.2">
      <c r="A31" s="220"/>
      <c r="B31" s="76" t="s">
        <v>908</v>
      </c>
      <c r="C31" s="54">
        <v>13.9</v>
      </c>
      <c r="D31" s="54">
        <v>3.3</v>
      </c>
      <c r="E31" s="54">
        <f>(3*2.2*0.86)</f>
        <v>5.6760000000000002</v>
      </c>
      <c r="F31" s="79">
        <f t="shared" si="0"/>
        <v>40.193999999999996</v>
      </c>
    </row>
    <row r="32" spans="1:6" s="47" customFormat="1" ht="14.25" hidden="1" customHeight="1" x14ac:dyDescent="0.2">
      <c r="A32" s="221"/>
      <c r="B32" s="76" t="s">
        <v>909</v>
      </c>
      <c r="C32" s="54">
        <v>6.8</v>
      </c>
      <c r="D32" s="54">
        <v>2.85</v>
      </c>
      <c r="E32" s="54">
        <v>0</v>
      </c>
      <c r="F32" s="79">
        <f t="shared" si="0"/>
        <v>19.38</v>
      </c>
    </row>
    <row r="33" spans="1:6" s="47" customFormat="1" ht="15" hidden="1" customHeight="1" x14ac:dyDescent="0.2">
      <c r="A33" s="206" t="s">
        <v>933</v>
      </c>
      <c r="B33" s="76" t="s">
        <v>893</v>
      </c>
      <c r="C33" s="54">
        <v>5.93</v>
      </c>
      <c r="D33" s="54">
        <v>2.95</v>
      </c>
      <c r="E33" s="54">
        <f>0.86*2.2</f>
        <v>1.8920000000000001</v>
      </c>
      <c r="F33" s="79">
        <f>(C33*D33)-E33</f>
        <v>15.601500000000001</v>
      </c>
    </row>
    <row r="34" spans="1:6" s="47" customFormat="1" ht="15" hidden="1" customHeight="1" x14ac:dyDescent="0.2">
      <c r="A34" s="212"/>
      <c r="B34" s="76" t="s">
        <v>894</v>
      </c>
      <c r="C34" s="54">
        <v>6.8</v>
      </c>
      <c r="D34" s="54">
        <v>2.4500000000000002</v>
      </c>
      <c r="E34" s="54">
        <v>0</v>
      </c>
      <c r="F34" s="79">
        <f t="shared" ref="F34:F94" si="1">(C34*D34)-E34</f>
        <v>16.66</v>
      </c>
    </row>
    <row r="35" spans="1:6" s="47" customFormat="1" ht="15" hidden="1" customHeight="1" x14ac:dyDescent="0.2">
      <c r="A35" s="212"/>
      <c r="B35" s="76" t="s">
        <v>895</v>
      </c>
      <c r="C35" s="54">
        <v>1.39</v>
      </c>
      <c r="D35" s="54">
        <v>2.4500000000000002</v>
      </c>
      <c r="E35" s="54">
        <v>0</v>
      </c>
      <c r="F35" s="79">
        <f t="shared" si="1"/>
        <v>3.4055</v>
      </c>
    </row>
    <row r="36" spans="1:6" s="47" customFormat="1" ht="15" hidden="1" customHeight="1" x14ac:dyDescent="0.2">
      <c r="A36" s="212"/>
      <c r="B36" s="76" t="s">
        <v>896</v>
      </c>
      <c r="C36" s="54">
        <v>4</v>
      </c>
      <c r="D36" s="54">
        <v>2.95</v>
      </c>
      <c r="E36" s="54">
        <v>0</v>
      </c>
      <c r="F36" s="79">
        <f t="shared" si="1"/>
        <v>11.8</v>
      </c>
    </row>
    <row r="37" spans="1:6" s="47" customFormat="1" ht="15" hidden="1" customHeight="1" x14ac:dyDescent="0.2">
      <c r="A37" s="212"/>
      <c r="B37" s="76" t="s">
        <v>897</v>
      </c>
      <c r="C37" s="54">
        <v>5.12</v>
      </c>
      <c r="D37" s="54">
        <v>2.7</v>
      </c>
      <c r="E37" s="54">
        <f>0.86*2.2</f>
        <v>1.8920000000000001</v>
      </c>
      <c r="F37" s="79">
        <f t="shared" si="1"/>
        <v>11.932000000000002</v>
      </c>
    </row>
    <row r="38" spans="1:6" s="47" customFormat="1" ht="15" hidden="1" customHeight="1" x14ac:dyDescent="0.2">
      <c r="A38" s="212"/>
      <c r="B38" s="76" t="s">
        <v>898</v>
      </c>
      <c r="C38" s="54">
        <v>1.75</v>
      </c>
      <c r="D38" s="54">
        <v>2.85</v>
      </c>
      <c r="E38" s="54">
        <v>0</v>
      </c>
      <c r="F38" s="79">
        <f t="shared" si="1"/>
        <v>4.9874999999999998</v>
      </c>
    </row>
    <row r="39" spans="1:6" s="47" customFormat="1" ht="15" hidden="1" customHeight="1" x14ac:dyDescent="0.2">
      <c r="A39" s="212"/>
      <c r="B39" s="76" t="s">
        <v>899</v>
      </c>
      <c r="C39" s="54">
        <v>1.75</v>
      </c>
      <c r="D39" s="54">
        <v>2.85</v>
      </c>
      <c r="E39" s="54">
        <v>0</v>
      </c>
      <c r="F39" s="79">
        <f t="shared" si="1"/>
        <v>4.9874999999999998</v>
      </c>
    </row>
    <row r="40" spans="1:6" s="47" customFormat="1" ht="15" hidden="1" customHeight="1" x14ac:dyDescent="0.2">
      <c r="A40" s="212"/>
      <c r="B40" s="76" t="s">
        <v>900</v>
      </c>
      <c r="C40" s="54">
        <v>3</v>
      </c>
      <c r="D40" s="54">
        <v>2.5499999999999998</v>
      </c>
      <c r="E40" s="54">
        <v>0</v>
      </c>
      <c r="F40" s="79">
        <f t="shared" si="1"/>
        <v>7.6499999999999995</v>
      </c>
    </row>
    <row r="41" spans="1:6" s="47" customFormat="1" ht="15" hidden="1" customHeight="1" x14ac:dyDescent="0.2">
      <c r="A41" s="212"/>
      <c r="B41" s="76" t="s">
        <v>901</v>
      </c>
      <c r="C41" s="54">
        <v>3.32</v>
      </c>
      <c r="D41" s="54">
        <v>2.95</v>
      </c>
      <c r="E41" s="54">
        <v>0</v>
      </c>
      <c r="F41" s="79">
        <f t="shared" si="1"/>
        <v>9.7940000000000005</v>
      </c>
    </row>
    <row r="42" spans="1:6" s="47" customFormat="1" ht="15" hidden="1" customHeight="1" x14ac:dyDescent="0.2">
      <c r="A42" s="212"/>
      <c r="B42" s="76" t="s">
        <v>902</v>
      </c>
      <c r="C42" s="54">
        <v>8.82</v>
      </c>
      <c r="D42" s="54">
        <v>2.4500000000000002</v>
      </c>
      <c r="E42" s="54">
        <v>0</v>
      </c>
      <c r="F42" s="79">
        <f t="shared" si="1"/>
        <v>21.609000000000002</v>
      </c>
    </row>
    <row r="43" spans="1:6" s="47" customFormat="1" ht="15" hidden="1" customHeight="1" x14ac:dyDescent="0.2">
      <c r="A43" s="212"/>
      <c r="B43" s="76" t="s">
        <v>903</v>
      </c>
      <c r="C43" s="54">
        <v>3.32</v>
      </c>
      <c r="D43" s="54">
        <v>2.95</v>
      </c>
      <c r="E43" s="54">
        <v>0</v>
      </c>
      <c r="F43" s="79">
        <f t="shared" si="1"/>
        <v>9.7940000000000005</v>
      </c>
    </row>
    <row r="44" spans="1:6" s="47" customFormat="1" ht="15" hidden="1" customHeight="1" x14ac:dyDescent="0.2">
      <c r="A44" s="212"/>
      <c r="B44" s="76" t="s">
        <v>904</v>
      </c>
      <c r="C44" s="54">
        <v>3.8</v>
      </c>
      <c r="D44" s="54">
        <v>2.85</v>
      </c>
      <c r="E44" s="54">
        <v>0</v>
      </c>
      <c r="F44" s="79">
        <f t="shared" si="1"/>
        <v>10.83</v>
      </c>
    </row>
    <row r="45" spans="1:6" s="47" customFormat="1" ht="15" hidden="1" customHeight="1" x14ac:dyDescent="0.2">
      <c r="A45" s="212"/>
      <c r="B45" s="76" t="s">
        <v>905</v>
      </c>
      <c r="C45" s="54">
        <v>0.82</v>
      </c>
      <c r="D45" s="54">
        <v>2.95</v>
      </c>
      <c r="E45" s="54">
        <v>0</v>
      </c>
      <c r="F45" s="79">
        <f t="shared" si="1"/>
        <v>2.419</v>
      </c>
    </row>
    <row r="46" spans="1:6" s="47" customFormat="1" ht="15" hidden="1" customHeight="1" x14ac:dyDescent="0.2">
      <c r="A46" s="212"/>
      <c r="B46" s="76" t="s">
        <v>906</v>
      </c>
      <c r="C46" s="54">
        <v>3.8</v>
      </c>
      <c r="D46" s="54">
        <v>2.85</v>
      </c>
      <c r="E46" s="54">
        <f>2*0.86*2.2</f>
        <v>3.7840000000000003</v>
      </c>
      <c r="F46" s="79">
        <f t="shared" si="1"/>
        <v>7.0459999999999994</v>
      </c>
    </row>
    <row r="47" spans="1:6" s="47" customFormat="1" ht="15" hidden="1" customHeight="1" x14ac:dyDescent="0.2">
      <c r="A47" s="212"/>
      <c r="B47" s="76" t="s">
        <v>907</v>
      </c>
      <c r="C47" s="54">
        <v>0.82</v>
      </c>
      <c r="D47" s="54">
        <v>2.95</v>
      </c>
      <c r="E47" s="54">
        <v>0</v>
      </c>
      <c r="F47" s="79">
        <f t="shared" si="1"/>
        <v>2.419</v>
      </c>
    </row>
    <row r="48" spans="1:6" s="47" customFormat="1" ht="15" hidden="1" customHeight="1" x14ac:dyDescent="0.2">
      <c r="A48" s="212"/>
      <c r="B48" s="76" t="s">
        <v>908</v>
      </c>
      <c r="C48" s="54">
        <v>3.32</v>
      </c>
      <c r="D48" s="54">
        <v>2.95</v>
      </c>
      <c r="E48" s="54">
        <v>0</v>
      </c>
      <c r="F48" s="79">
        <f t="shared" si="1"/>
        <v>9.7940000000000005</v>
      </c>
    </row>
    <row r="49" spans="1:6" s="47" customFormat="1" ht="15" hidden="1" customHeight="1" x14ac:dyDescent="0.2">
      <c r="A49" s="212"/>
      <c r="B49" s="76" t="s">
        <v>909</v>
      </c>
      <c r="C49" s="54">
        <v>2.2200000000000002</v>
      </c>
      <c r="D49" s="54">
        <v>2.4500000000000002</v>
      </c>
      <c r="E49" s="54">
        <v>0</v>
      </c>
      <c r="F49" s="79">
        <f t="shared" si="1"/>
        <v>5.4390000000000009</v>
      </c>
    </row>
    <row r="50" spans="1:6" s="47" customFormat="1" ht="15" hidden="1" customHeight="1" x14ac:dyDescent="0.2">
      <c r="A50" s="206" t="s">
        <v>957</v>
      </c>
      <c r="B50" s="76" t="s">
        <v>894</v>
      </c>
      <c r="C50" s="54">
        <v>2.15</v>
      </c>
      <c r="D50" s="54">
        <v>2.5499999999999998</v>
      </c>
      <c r="E50" s="54">
        <f>0.86*2.2</f>
        <v>1.8920000000000001</v>
      </c>
      <c r="F50" s="79">
        <f t="shared" si="1"/>
        <v>3.5904999999999987</v>
      </c>
    </row>
    <row r="51" spans="1:6" s="47" customFormat="1" ht="15" hidden="1" customHeight="1" x14ac:dyDescent="0.2">
      <c r="A51" s="212"/>
      <c r="B51" s="76" t="s">
        <v>895</v>
      </c>
      <c r="C51" s="54">
        <v>2.15</v>
      </c>
      <c r="D51" s="54">
        <v>2.5499999999999998</v>
      </c>
      <c r="E51" s="54">
        <v>0</v>
      </c>
      <c r="F51" s="79">
        <f t="shared" si="1"/>
        <v>5.482499999999999</v>
      </c>
    </row>
    <row r="52" spans="1:6" s="47" customFormat="1" ht="15" hidden="1" customHeight="1" x14ac:dyDescent="0.2">
      <c r="A52" s="212"/>
      <c r="B52" s="76" t="s">
        <v>896</v>
      </c>
      <c r="C52" s="54">
        <v>3.31</v>
      </c>
      <c r="D52" s="54">
        <v>2.5499999999999998</v>
      </c>
      <c r="E52" s="54">
        <v>0</v>
      </c>
      <c r="F52" s="79">
        <f t="shared" si="1"/>
        <v>8.4405000000000001</v>
      </c>
    </row>
    <row r="53" spans="1:6" s="47" customFormat="1" ht="15" hidden="1" customHeight="1" x14ac:dyDescent="0.2">
      <c r="A53" s="212"/>
      <c r="B53" s="76" t="s">
        <v>897</v>
      </c>
      <c r="C53" s="54">
        <v>3.31</v>
      </c>
      <c r="D53" s="54">
        <v>2.4500000000000002</v>
      </c>
      <c r="E53" s="54">
        <v>0</v>
      </c>
      <c r="F53" s="79">
        <f t="shared" si="1"/>
        <v>8.1095000000000006</v>
      </c>
    </row>
    <row r="54" spans="1:6" s="47" customFormat="1" ht="15" hidden="1" customHeight="1" x14ac:dyDescent="0.2">
      <c r="A54" s="206" t="s">
        <v>831</v>
      </c>
      <c r="B54" s="76" t="s">
        <v>893</v>
      </c>
      <c r="C54" s="54">
        <v>6.05</v>
      </c>
      <c r="D54" s="54">
        <v>3.24</v>
      </c>
      <c r="E54" s="54">
        <v>0</v>
      </c>
      <c r="F54" s="79">
        <f t="shared" si="1"/>
        <v>19.602</v>
      </c>
    </row>
    <row r="55" spans="1:6" s="47" customFormat="1" ht="15" hidden="1" customHeight="1" x14ac:dyDescent="0.2">
      <c r="A55" s="212"/>
      <c r="B55" s="76" t="s">
        <v>894</v>
      </c>
      <c r="C55" s="54">
        <v>1.65</v>
      </c>
      <c r="D55" s="54">
        <v>3.24</v>
      </c>
      <c r="E55" s="54">
        <f>0.8*2.1</f>
        <v>1.6800000000000002</v>
      </c>
      <c r="F55" s="79">
        <f t="shared" si="1"/>
        <v>3.6659999999999999</v>
      </c>
    </row>
    <row r="56" spans="1:6" s="47" customFormat="1" ht="15" hidden="1" customHeight="1" x14ac:dyDescent="0.2">
      <c r="A56" s="212"/>
      <c r="B56" s="76" t="s">
        <v>895</v>
      </c>
      <c r="C56" s="54">
        <v>7.38</v>
      </c>
      <c r="D56" s="54">
        <v>3.65</v>
      </c>
      <c r="E56" s="54">
        <f>3*0.8*2.2</f>
        <v>5.2800000000000011</v>
      </c>
      <c r="F56" s="79">
        <f t="shared" si="1"/>
        <v>21.656999999999996</v>
      </c>
    </row>
    <row r="57" spans="1:6" s="47" customFormat="1" ht="15" hidden="1" customHeight="1" x14ac:dyDescent="0.2">
      <c r="A57" s="212"/>
      <c r="B57" s="76" t="s">
        <v>896</v>
      </c>
      <c r="C57" s="54">
        <v>7.38</v>
      </c>
      <c r="D57" s="54">
        <v>3.65</v>
      </c>
      <c r="E57" s="54">
        <v>0</v>
      </c>
      <c r="F57" s="79">
        <f t="shared" si="1"/>
        <v>26.936999999999998</v>
      </c>
    </row>
    <row r="58" spans="1:6" s="47" customFormat="1" ht="15" hidden="1" customHeight="1" x14ac:dyDescent="0.2">
      <c r="A58" s="212"/>
      <c r="B58" s="76" t="s">
        <v>897</v>
      </c>
      <c r="C58" s="54">
        <v>1.58</v>
      </c>
      <c r="D58" s="54">
        <v>3.24</v>
      </c>
      <c r="E58" s="54">
        <v>0</v>
      </c>
      <c r="F58" s="79">
        <f t="shared" si="1"/>
        <v>5.1192000000000002</v>
      </c>
    </row>
    <row r="59" spans="1:6" s="47" customFormat="1" ht="15" hidden="1" customHeight="1" x14ac:dyDescent="0.2">
      <c r="A59" s="212"/>
      <c r="B59" s="76" t="s">
        <v>898</v>
      </c>
      <c r="C59" s="54">
        <v>1.68</v>
      </c>
      <c r="D59" s="54">
        <v>3.24</v>
      </c>
      <c r="E59" s="54">
        <v>0</v>
      </c>
      <c r="F59" s="79">
        <f t="shared" si="1"/>
        <v>5.4432</v>
      </c>
    </row>
    <row r="60" spans="1:6" s="47" customFormat="1" ht="15" hidden="1" customHeight="1" x14ac:dyDescent="0.2">
      <c r="A60" s="212"/>
      <c r="B60" s="76" t="s">
        <v>899</v>
      </c>
      <c r="C60" s="54">
        <v>2</v>
      </c>
      <c r="D60" s="54">
        <v>3.65</v>
      </c>
      <c r="E60" s="54">
        <f>0.8*2.2</f>
        <v>1.7600000000000002</v>
      </c>
      <c r="F60" s="79">
        <f t="shared" si="1"/>
        <v>5.5399999999999991</v>
      </c>
    </row>
    <row r="61" spans="1:6" s="47" customFormat="1" ht="15" hidden="1" customHeight="1" x14ac:dyDescent="0.2">
      <c r="A61" s="212"/>
      <c r="B61" s="76" t="s">
        <v>911</v>
      </c>
      <c r="C61" s="54">
        <v>2</v>
      </c>
      <c r="D61" s="54">
        <v>1</v>
      </c>
      <c r="E61" s="54">
        <v>0</v>
      </c>
      <c r="F61" s="79">
        <f t="shared" si="1"/>
        <v>2</v>
      </c>
    </row>
    <row r="62" spans="1:6" s="47" customFormat="1" ht="15" hidden="1" customHeight="1" x14ac:dyDescent="0.2">
      <c r="A62" s="212"/>
      <c r="B62" s="76" t="s">
        <v>900</v>
      </c>
      <c r="C62" s="54">
        <v>2</v>
      </c>
      <c r="D62" s="54">
        <v>3.65</v>
      </c>
      <c r="E62" s="54">
        <v>0</v>
      </c>
      <c r="F62" s="79">
        <f t="shared" si="1"/>
        <v>7.3</v>
      </c>
    </row>
    <row r="63" spans="1:6" s="47" customFormat="1" ht="15" hidden="1" customHeight="1" x14ac:dyDescent="0.2">
      <c r="A63" s="212"/>
      <c r="B63" s="76" t="s">
        <v>901</v>
      </c>
      <c r="C63" s="54">
        <v>2</v>
      </c>
      <c r="D63" s="54">
        <v>3.65</v>
      </c>
      <c r="E63" s="54">
        <v>0</v>
      </c>
      <c r="F63" s="79">
        <f t="shared" si="1"/>
        <v>7.3</v>
      </c>
    </row>
    <row r="64" spans="1:6" s="47" customFormat="1" ht="15" hidden="1" customHeight="1" x14ac:dyDescent="0.2">
      <c r="A64" s="212"/>
      <c r="B64" s="76" t="s">
        <v>902</v>
      </c>
      <c r="C64" s="54">
        <v>1.22</v>
      </c>
      <c r="D64" s="54">
        <v>3.65</v>
      </c>
      <c r="E64" s="54">
        <v>0</v>
      </c>
      <c r="F64" s="79">
        <f t="shared" si="1"/>
        <v>4.4529999999999994</v>
      </c>
    </row>
    <row r="65" spans="1:6" s="47" customFormat="1" ht="15" hidden="1" customHeight="1" x14ac:dyDescent="0.2">
      <c r="A65" s="212"/>
      <c r="B65" s="76" t="s">
        <v>903</v>
      </c>
      <c r="C65" s="54">
        <v>3.7</v>
      </c>
      <c r="D65" s="54">
        <v>1</v>
      </c>
      <c r="E65" s="54">
        <v>0</v>
      </c>
      <c r="F65" s="79">
        <f t="shared" si="1"/>
        <v>3.7</v>
      </c>
    </row>
    <row r="66" spans="1:6" s="47" customFormat="1" ht="15" hidden="1" customHeight="1" x14ac:dyDescent="0.2">
      <c r="A66" s="212"/>
      <c r="B66" s="76" t="s">
        <v>904</v>
      </c>
      <c r="C66" s="54">
        <v>2</v>
      </c>
      <c r="D66" s="54">
        <v>3.65</v>
      </c>
      <c r="E66" s="54">
        <v>0</v>
      </c>
      <c r="F66" s="79">
        <f t="shared" si="1"/>
        <v>7.3</v>
      </c>
    </row>
    <row r="67" spans="1:6" s="47" customFormat="1" ht="15" hidden="1" customHeight="1" x14ac:dyDescent="0.2">
      <c r="A67" s="212"/>
      <c r="B67" s="76" t="s">
        <v>905</v>
      </c>
      <c r="C67" s="54">
        <v>1.51</v>
      </c>
      <c r="D67" s="54">
        <v>3.24</v>
      </c>
      <c r="E67" s="54">
        <v>0</v>
      </c>
      <c r="F67" s="79">
        <f t="shared" si="1"/>
        <v>4.8924000000000003</v>
      </c>
    </row>
    <row r="68" spans="1:6" s="47" customFormat="1" ht="15" hidden="1" customHeight="1" x14ac:dyDescent="0.2">
      <c r="A68" s="212"/>
      <c r="B68" s="214" t="s">
        <v>958</v>
      </c>
      <c r="C68" s="54">
        <f>3*0.96</f>
        <v>2.88</v>
      </c>
      <c r="D68" s="54">
        <v>2.2000000000000002</v>
      </c>
      <c r="E68" s="54">
        <v>0</v>
      </c>
      <c r="F68" s="79">
        <f t="shared" si="1"/>
        <v>6.3360000000000003</v>
      </c>
    </row>
    <row r="69" spans="1:6" s="47" customFormat="1" ht="15.75" hidden="1" customHeight="1" x14ac:dyDescent="0.2">
      <c r="A69" s="213"/>
      <c r="B69" s="215"/>
      <c r="C69" s="54">
        <v>2.48</v>
      </c>
      <c r="D69" s="54">
        <v>3.5</v>
      </c>
      <c r="E69" s="54">
        <v>0</v>
      </c>
      <c r="F69" s="79">
        <f t="shared" si="1"/>
        <v>8.68</v>
      </c>
    </row>
    <row r="70" spans="1:6" s="47" customFormat="1" ht="15" hidden="1" customHeight="1" x14ac:dyDescent="0.2">
      <c r="A70" s="219" t="s">
        <v>877</v>
      </c>
      <c r="B70" s="76" t="s">
        <v>893</v>
      </c>
      <c r="C70" s="54">
        <v>4.58</v>
      </c>
      <c r="D70" s="54">
        <v>2.6</v>
      </c>
      <c r="E70" s="54">
        <f>(2*1.5*0.5)-1.5</f>
        <v>0</v>
      </c>
      <c r="F70" s="79">
        <f t="shared" si="1"/>
        <v>11.908000000000001</v>
      </c>
    </row>
    <row r="71" spans="1:6" s="47" customFormat="1" ht="15" hidden="1" customHeight="1" x14ac:dyDescent="0.2">
      <c r="A71" s="220"/>
      <c r="B71" s="76" t="s">
        <v>894</v>
      </c>
      <c r="C71" s="54">
        <v>16.12</v>
      </c>
      <c r="D71" s="54">
        <v>2.5499999999999998</v>
      </c>
      <c r="E71" s="54">
        <f>(3*1*0.4)+(1.5*0.4)</f>
        <v>1.8000000000000003</v>
      </c>
      <c r="F71" s="79">
        <f t="shared" si="1"/>
        <v>39.306000000000004</v>
      </c>
    </row>
    <row r="72" spans="1:6" s="47" customFormat="1" ht="15" hidden="1" customHeight="1" x14ac:dyDescent="0.2">
      <c r="A72" s="220"/>
      <c r="B72" s="76" t="s">
        <v>895</v>
      </c>
      <c r="C72" s="54">
        <v>3.8</v>
      </c>
      <c r="D72" s="54">
        <v>2.9</v>
      </c>
      <c r="E72" s="54">
        <v>0</v>
      </c>
      <c r="F72" s="79">
        <f t="shared" si="1"/>
        <v>11.02</v>
      </c>
    </row>
    <row r="73" spans="1:6" s="47" customFormat="1" ht="15" hidden="1" customHeight="1" x14ac:dyDescent="0.2">
      <c r="A73" s="220"/>
      <c r="B73" s="76" t="s">
        <v>896</v>
      </c>
      <c r="C73" s="54">
        <f>1.12*2</f>
        <v>2.2400000000000002</v>
      </c>
      <c r="D73" s="54">
        <v>3</v>
      </c>
      <c r="E73" s="54">
        <v>0</v>
      </c>
      <c r="F73" s="79">
        <f t="shared" si="1"/>
        <v>6.7200000000000006</v>
      </c>
    </row>
    <row r="74" spans="1:6" s="47" customFormat="1" ht="15" hidden="1" customHeight="1" x14ac:dyDescent="0.2">
      <c r="A74" s="220"/>
      <c r="B74" s="76" t="s">
        <v>897</v>
      </c>
      <c r="C74" s="54">
        <v>2.85</v>
      </c>
      <c r="D74" s="54">
        <v>2.9</v>
      </c>
      <c r="E74" s="54">
        <v>0</v>
      </c>
      <c r="F74" s="79">
        <f t="shared" si="1"/>
        <v>8.2650000000000006</v>
      </c>
    </row>
    <row r="75" spans="1:6" s="47" customFormat="1" ht="15" hidden="1" customHeight="1" x14ac:dyDescent="0.2">
      <c r="A75" s="220"/>
      <c r="B75" s="76" t="s">
        <v>898</v>
      </c>
      <c r="C75" s="54">
        <v>3.8</v>
      </c>
      <c r="D75" s="54">
        <v>2.9</v>
      </c>
      <c r="E75" s="54">
        <f>3*2.2*0.9</f>
        <v>5.94</v>
      </c>
      <c r="F75" s="79">
        <f t="shared" si="1"/>
        <v>5.0799999999999992</v>
      </c>
    </row>
    <row r="76" spans="1:6" s="47" customFormat="1" ht="15" hidden="1" customHeight="1" x14ac:dyDescent="0.2">
      <c r="A76" s="220"/>
      <c r="B76" s="76" t="s">
        <v>899</v>
      </c>
      <c r="C76" s="54">
        <v>8.5</v>
      </c>
      <c r="D76" s="54">
        <v>2.9</v>
      </c>
      <c r="E76" s="54">
        <f>2*2.2*0.9</f>
        <v>3.9600000000000004</v>
      </c>
      <c r="F76" s="79">
        <f t="shared" si="1"/>
        <v>20.689999999999998</v>
      </c>
    </row>
    <row r="77" spans="1:6" s="47" customFormat="1" ht="15" hidden="1" customHeight="1" x14ac:dyDescent="0.2">
      <c r="A77" s="220"/>
      <c r="B77" s="76" t="s">
        <v>900</v>
      </c>
      <c r="C77" s="54">
        <v>7.14</v>
      </c>
      <c r="D77" s="54">
        <v>3.05</v>
      </c>
      <c r="E77" s="54">
        <f>0.9*2.2</f>
        <v>1.9800000000000002</v>
      </c>
      <c r="F77" s="79">
        <f t="shared" si="1"/>
        <v>19.796999999999997</v>
      </c>
    </row>
    <row r="78" spans="1:6" s="47" customFormat="1" ht="15" hidden="1" customHeight="1" x14ac:dyDescent="0.2">
      <c r="A78" s="220"/>
      <c r="B78" s="76" t="s">
        <v>901</v>
      </c>
      <c r="C78" s="54">
        <v>9.1999999999999993</v>
      </c>
      <c r="D78" s="54">
        <v>2.7</v>
      </c>
      <c r="E78" s="54">
        <f>1.8*2.2</f>
        <v>3.9600000000000004</v>
      </c>
      <c r="F78" s="79">
        <f t="shared" si="1"/>
        <v>20.88</v>
      </c>
    </row>
    <row r="79" spans="1:6" s="47" customFormat="1" ht="15" hidden="1" customHeight="1" x14ac:dyDescent="0.2">
      <c r="A79" s="220"/>
      <c r="B79" s="76" t="s">
        <v>902</v>
      </c>
      <c r="C79" s="54">
        <v>8.15</v>
      </c>
      <c r="D79" s="54">
        <v>2.7</v>
      </c>
      <c r="E79" s="54">
        <v>0</v>
      </c>
      <c r="F79" s="79">
        <f t="shared" si="1"/>
        <v>22.005000000000003</v>
      </c>
    </row>
    <row r="80" spans="1:6" s="47" customFormat="1" ht="15" hidden="1" customHeight="1" x14ac:dyDescent="0.2">
      <c r="A80" s="220"/>
      <c r="B80" s="76" t="s">
        <v>903</v>
      </c>
      <c r="C80" s="54">
        <v>8.15</v>
      </c>
      <c r="D80" s="54">
        <v>2.7</v>
      </c>
      <c r="E80" s="54">
        <f>0.9*2.2</f>
        <v>1.9800000000000002</v>
      </c>
      <c r="F80" s="79">
        <f t="shared" si="1"/>
        <v>20.025000000000002</v>
      </c>
    </row>
    <row r="81" spans="1:6" s="47" customFormat="1" ht="15" hidden="1" customHeight="1" x14ac:dyDescent="0.2">
      <c r="A81" s="220"/>
      <c r="B81" s="76" t="s">
        <v>904</v>
      </c>
      <c r="C81" s="54">
        <v>1.78</v>
      </c>
      <c r="D81" s="54">
        <v>3.05</v>
      </c>
      <c r="E81" s="54">
        <f>0.9*2.2</f>
        <v>1.9800000000000002</v>
      </c>
      <c r="F81" s="79">
        <f t="shared" si="1"/>
        <v>3.448999999999999</v>
      </c>
    </row>
    <row r="82" spans="1:6" s="47" customFormat="1" ht="15" hidden="1" customHeight="1" x14ac:dyDescent="0.2">
      <c r="A82" s="220"/>
      <c r="B82" s="76" t="s">
        <v>905</v>
      </c>
      <c r="C82" s="54">
        <v>2.1</v>
      </c>
      <c r="D82" s="54">
        <v>3.05</v>
      </c>
      <c r="E82" s="54">
        <v>0</v>
      </c>
      <c r="F82" s="79">
        <f t="shared" si="1"/>
        <v>6.4050000000000002</v>
      </c>
    </row>
    <row r="83" spans="1:6" s="47" customFormat="1" ht="15" hidden="1" customHeight="1" x14ac:dyDescent="0.2">
      <c r="A83" s="220"/>
      <c r="B83" s="76" t="s">
        <v>906</v>
      </c>
      <c r="C83" s="54">
        <v>1.78</v>
      </c>
      <c r="D83" s="54">
        <v>3.05</v>
      </c>
      <c r="E83" s="54">
        <v>1.98</v>
      </c>
      <c r="F83" s="79">
        <f t="shared" si="1"/>
        <v>3.4489999999999994</v>
      </c>
    </row>
    <row r="84" spans="1:6" s="47" customFormat="1" ht="15" hidden="1" customHeight="1" x14ac:dyDescent="0.2">
      <c r="A84" s="220"/>
      <c r="B84" s="76" t="s">
        <v>907</v>
      </c>
      <c r="C84" s="54">
        <v>3.9</v>
      </c>
      <c r="D84" s="54">
        <v>2.6</v>
      </c>
      <c r="E84" s="54">
        <v>0</v>
      </c>
      <c r="F84" s="79">
        <f t="shared" si="1"/>
        <v>10.14</v>
      </c>
    </row>
    <row r="85" spans="1:6" s="47" customFormat="1" ht="15" hidden="1" customHeight="1" x14ac:dyDescent="0.2">
      <c r="A85" s="220"/>
      <c r="B85" s="76" t="s">
        <v>908</v>
      </c>
      <c r="C85" s="54">
        <v>2.69</v>
      </c>
      <c r="D85" s="54">
        <v>2.6</v>
      </c>
      <c r="E85" s="54">
        <v>0</v>
      </c>
      <c r="F85" s="79">
        <f t="shared" si="1"/>
        <v>6.9939999999999998</v>
      </c>
    </row>
    <row r="86" spans="1:6" s="47" customFormat="1" ht="15" hidden="1" customHeight="1" x14ac:dyDescent="0.2">
      <c r="A86" s="220"/>
      <c r="B86" s="76" t="s">
        <v>909</v>
      </c>
      <c r="C86" s="54">
        <v>1.4</v>
      </c>
      <c r="D86" s="54">
        <v>3</v>
      </c>
      <c r="E86" s="54">
        <v>0</v>
      </c>
      <c r="F86" s="79">
        <f t="shared" si="1"/>
        <v>4.1999999999999993</v>
      </c>
    </row>
    <row r="87" spans="1:6" s="47" customFormat="1" ht="15" hidden="1" customHeight="1" x14ac:dyDescent="0.2">
      <c r="A87" s="220"/>
      <c r="B87" s="76" t="s">
        <v>910</v>
      </c>
      <c r="C87" s="54">
        <v>2.5</v>
      </c>
      <c r="D87" s="54">
        <v>2.9</v>
      </c>
      <c r="E87" s="54">
        <v>0</v>
      </c>
      <c r="F87" s="79">
        <f t="shared" si="1"/>
        <v>7.25</v>
      </c>
    </row>
    <row r="88" spans="1:6" s="47" customFormat="1" ht="15" hidden="1" customHeight="1" x14ac:dyDescent="0.2">
      <c r="A88" s="220"/>
      <c r="B88" s="76" t="s">
        <v>912</v>
      </c>
      <c r="C88" s="54">
        <v>3.9</v>
      </c>
      <c r="D88" s="54">
        <v>2.5</v>
      </c>
      <c r="E88" s="54">
        <v>0</v>
      </c>
      <c r="F88" s="79">
        <f t="shared" si="1"/>
        <v>9.75</v>
      </c>
    </row>
    <row r="89" spans="1:6" s="47" customFormat="1" ht="15" hidden="1" customHeight="1" x14ac:dyDescent="0.2">
      <c r="A89" s="220"/>
      <c r="B89" s="76" t="s">
        <v>913</v>
      </c>
      <c r="C89" s="54">
        <v>1.75</v>
      </c>
      <c r="D89" s="54">
        <v>2.8</v>
      </c>
      <c r="E89" s="54">
        <v>0</v>
      </c>
      <c r="F89" s="79">
        <f t="shared" si="1"/>
        <v>4.8999999999999995</v>
      </c>
    </row>
    <row r="90" spans="1:6" s="47" customFormat="1" ht="15" hidden="1" customHeight="1" x14ac:dyDescent="0.2">
      <c r="A90" s="220"/>
      <c r="B90" s="76" t="s">
        <v>914</v>
      </c>
      <c r="C90" s="54">
        <v>1.75</v>
      </c>
      <c r="D90" s="54">
        <v>2.8</v>
      </c>
      <c r="E90" s="54">
        <v>0</v>
      </c>
      <c r="F90" s="79">
        <f t="shared" si="1"/>
        <v>4.8999999999999995</v>
      </c>
    </row>
    <row r="91" spans="1:6" s="47" customFormat="1" ht="15" hidden="1" customHeight="1" x14ac:dyDescent="0.2">
      <c r="A91" s="220"/>
      <c r="B91" s="76" t="s">
        <v>915</v>
      </c>
      <c r="C91" s="54">
        <v>7.28</v>
      </c>
      <c r="D91" s="54">
        <v>2.6</v>
      </c>
      <c r="E91" s="54">
        <f>2.2*2.2</f>
        <v>4.8400000000000007</v>
      </c>
      <c r="F91" s="79">
        <f t="shared" si="1"/>
        <v>14.088000000000001</v>
      </c>
    </row>
    <row r="92" spans="1:6" s="47" customFormat="1" ht="15" hidden="1" customHeight="1" x14ac:dyDescent="0.2">
      <c r="A92" s="220"/>
      <c r="B92" s="76" t="s">
        <v>916</v>
      </c>
      <c r="C92" s="54">
        <v>5.52</v>
      </c>
      <c r="D92" s="54">
        <v>2.5</v>
      </c>
      <c r="E92" s="54">
        <v>0</v>
      </c>
      <c r="F92" s="79">
        <f t="shared" si="1"/>
        <v>13.799999999999999</v>
      </c>
    </row>
    <row r="93" spans="1:6" s="47" customFormat="1" ht="15" hidden="1" customHeight="1" x14ac:dyDescent="0.2">
      <c r="A93" s="220"/>
      <c r="B93" s="76" t="s">
        <v>917</v>
      </c>
      <c r="C93" s="54">
        <v>24.35</v>
      </c>
      <c r="D93" s="54">
        <v>1</v>
      </c>
      <c r="E93" s="54">
        <v>0</v>
      </c>
      <c r="F93" s="79">
        <f t="shared" si="1"/>
        <v>24.35</v>
      </c>
    </row>
    <row r="94" spans="1:6" s="47" customFormat="1" ht="15" hidden="1" customHeight="1" x14ac:dyDescent="0.2">
      <c r="A94" s="221"/>
      <c r="B94" s="76" t="s">
        <v>918</v>
      </c>
      <c r="C94" s="54">
        <v>6.55</v>
      </c>
      <c r="D94" s="54">
        <v>0.6</v>
      </c>
      <c r="E94" s="54">
        <v>0</v>
      </c>
      <c r="F94" s="79">
        <f t="shared" si="1"/>
        <v>3.9299999999999997</v>
      </c>
    </row>
    <row r="95" spans="1:6" s="47" customFormat="1" ht="15" hidden="1" customHeight="1" x14ac:dyDescent="0.2">
      <c r="A95" s="206" t="s">
        <v>880</v>
      </c>
      <c r="B95" s="76" t="s">
        <v>893</v>
      </c>
      <c r="C95" s="54">
        <v>12.6</v>
      </c>
      <c r="D95" s="54">
        <v>2.6</v>
      </c>
      <c r="E95" s="54">
        <v>0</v>
      </c>
      <c r="F95" s="79">
        <f t="shared" ref="F95:F97" si="2">(C95*D95)-E95</f>
        <v>32.76</v>
      </c>
    </row>
    <row r="96" spans="1:6" s="47" customFormat="1" ht="15" hidden="1" customHeight="1" x14ac:dyDescent="0.2">
      <c r="A96" s="212"/>
      <c r="B96" s="76" t="s">
        <v>894</v>
      </c>
      <c r="C96" s="54">
        <v>4.04</v>
      </c>
      <c r="D96" s="54">
        <v>3.05</v>
      </c>
      <c r="E96" s="54">
        <f>0.86*2.2</f>
        <v>1.8920000000000001</v>
      </c>
      <c r="F96" s="79">
        <f t="shared" si="2"/>
        <v>10.43</v>
      </c>
    </row>
    <row r="97" spans="1:6" s="47" customFormat="1" ht="15" hidden="1" customHeight="1" x14ac:dyDescent="0.2">
      <c r="A97" s="212"/>
      <c r="B97" s="76" t="s">
        <v>895</v>
      </c>
      <c r="C97" s="54">
        <v>1.8</v>
      </c>
      <c r="D97" s="54">
        <v>3.05</v>
      </c>
      <c r="E97" s="54">
        <f>0.86*2.2</f>
        <v>1.8920000000000001</v>
      </c>
      <c r="F97" s="79">
        <f t="shared" si="2"/>
        <v>3.5979999999999999</v>
      </c>
    </row>
    <row r="98" spans="1:6" s="47" customFormat="1" ht="15" hidden="1" customHeight="1" x14ac:dyDescent="0.2">
      <c r="A98" s="212"/>
      <c r="B98" s="76" t="s">
        <v>896</v>
      </c>
      <c r="C98" s="54">
        <v>6.1</v>
      </c>
      <c r="D98" s="54">
        <v>3.05</v>
      </c>
      <c r="E98" s="54">
        <v>0</v>
      </c>
      <c r="F98" s="79">
        <f t="shared" ref="F98:F137" si="3">(C98*D98)-E98</f>
        <v>18.604999999999997</v>
      </c>
    </row>
    <row r="99" spans="1:6" s="47" customFormat="1" ht="15" hidden="1" customHeight="1" x14ac:dyDescent="0.2">
      <c r="A99" s="212"/>
      <c r="B99" s="76" t="s">
        <v>897</v>
      </c>
      <c r="C99" s="54">
        <v>12.5</v>
      </c>
      <c r="D99" s="54">
        <v>2.65</v>
      </c>
      <c r="E99" s="54">
        <f>1.1*2.2</f>
        <v>2.4200000000000004</v>
      </c>
      <c r="F99" s="79">
        <f t="shared" si="3"/>
        <v>30.704999999999998</v>
      </c>
    </row>
    <row r="100" spans="1:6" s="47" customFormat="1" ht="15" hidden="1" customHeight="1" x14ac:dyDescent="0.2">
      <c r="A100" s="212"/>
      <c r="B100" s="76" t="s">
        <v>898</v>
      </c>
      <c r="C100" s="54">
        <v>4.76</v>
      </c>
      <c r="D100" s="54">
        <v>3.05</v>
      </c>
      <c r="E100" s="54">
        <f>0.86*2.2</f>
        <v>1.8920000000000001</v>
      </c>
      <c r="F100" s="79">
        <f t="shared" si="3"/>
        <v>12.625999999999999</v>
      </c>
    </row>
    <row r="101" spans="1:6" s="47" customFormat="1" ht="15" hidden="1" customHeight="1" x14ac:dyDescent="0.2">
      <c r="A101" s="212"/>
      <c r="B101" s="76" t="s">
        <v>899</v>
      </c>
      <c r="C101" s="54">
        <v>10.9</v>
      </c>
      <c r="D101" s="54">
        <v>2.5</v>
      </c>
      <c r="E101" s="54">
        <v>0</v>
      </c>
      <c r="F101" s="79">
        <f t="shared" si="3"/>
        <v>27.25</v>
      </c>
    </row>
    <row r="102" spans="1:6" s="47" customFormat="1" ht="15" hidden="1" customHeight="1" x14ac:dyDescent="0.2">
      <c r="A102" s="212"/>
      <c r="B102" s="76" t="s">
        <v>901</v>
      </c>
      <c r="C102" s="54">
        <v>11.56</v>
      </c>
      <c r="D102" s="54">
        <v>2.5</v>
      </c>
      <c r="E102" s="54">
        <f>1.62*2.2</f>
        <v>3.5640000000000005</v>
      </c>
      <c r="F102" s="79">
        <f t="shared" si="3"/>
        <v>25.336000000000002</v>
      </c>
    </row>
    <row r="103" spans="1:6" s="47" customFormat="1" ht="15" hidden="1" customHeight="1" x14ac:dyDescent="0.2">
      <c r="A103" s="212"/>
      <c r="B103" s="76" t="s">
        <v>902</v>
      </c>
      <c r="C103" s="54">
        <v>4</v>
      </c>
      <c r="D103" s="54">
        <v>3.05</v>
      </c>
      <c r="E103" s="54">
        <v>0</v>
      </c>
      <c r="F103" s="79">
        <f t="shared" si="3"/>
        <v>12.2</v>
      </c>
    </row>
    <row r="104" spans="1:6" s="47" customFormat="1" ht="15" hidden="1" customHeight="1" x14ac:dyDescent="0.2">
      <c r="A104" s="212"/>
      <c r="B104" s="76" t="s">
        <v>903</v>
      </c>
      <c r="C104" s="54">
        <v>6.22</v>
      </c>
      <c r="D104" s="54">
        <v>3.05</v>
      </c>
      <c r="E104" s="54">
        <f>0.86*2.2</f>
        <v>1.8920000000000001</v>
      </c>
      <c r="F104" s="79">
        <f t="shared" si="3"/>
        <v>17.078999999999997</v>
      </c>
    </row>
    <row r="105" spans="1:6" s="47" customFormat="1" ht="15" hidden="1" customHeight="1" x14ac:dyDescent="0.2">
      <c r="A105" s="212"/>
      <c r="B105" s="76" t="s">
        <v>904</v>
      </c>
      <c r="C105" s="54">
        <v>6</v>
      </c>
      <c r="D105" s="54">
        <v>2.65</v>
      </c>
      <c r="E105" s="54">
        <f>2*0.86*2.2</f>
        <v>3.7840000000000003</v>
      </c>
      <c r="F105" s="79">
        <f t="shared" si="3"/>
        <v>12.115999999999998</v>
      </c>
    </row>
    <row r="106" spans="1:6" s="47" customFormat="1" ht="15" hidden="1" customHeight="1" x14ac:dyDescent="0.2">
      <c r="A106" s="212"/>
      <c r="B106" s="76" t="s">
        <v>905</v>
      </c>
      <c r="C106" s="54">
        <v>6</v>
      </c>
      <c r="D106" s="54">
        <v>2.65</v>
      </c>
      <c r="E106" s="54">
        <v>0</v>
      </c>
      <c r="F106" s="79">
        <f t="shared" si="3"/>
        <v>15.899999999999999</v>
      </c>
    </row>
    <row r="107" spans="1:6" s="47" customFormat="1" ht="15" hidden="1" customHeight="1" x14ac:dyDescent="0.2">
      <c r="A107" s="206" t="s">
        <v>878</v>
      </c>
      <c r="B107" s="76" t="s">
        <v>893</v>
      </c>
      <c r="C107" s="54">
        <v>4.58</v>
      </c>
      <c r="D107" s="54">
        <v>3.5</v>
      </c>
      <c r="E107" s="54">
        <f>1.7*1.1</f>
        <v>1.87</v>
      </c>
      <c r="F107" s="79">
        <f t="shared" si="3"/>
        <v>14.16</v>
      </c>
    </row>
    <row r="108" spans="1:6" s="47" customFormat="1" ht="15" hidden="1" customHeight="1" x14ac:dyDescent="0.2">
      <c r="A108" s="212"/>
      <c r="B108" s="76" t="s">
        <v>894</v>
      </c>
      <c r="C108" s="54">
        <f>4.9+1.5+1.5+1.75+2.07+3.5+(6*0.15)</f>
        <v>16.12</v>
      </c>
      <c r="D108" s="54">
        <v>3.5</v>
      </c>
      <c r="E108" s="54">
        <f>(3*1*0.4)+(1.5*0.4)</f>
        <v>1.8000000000000003</v>
      </c>
      <c r="F108" s="79">
        <f t="shared" si="3"/>
        <v>54.620000000000005</v>
      </c>
    </row>
    <row r="109" spans="1:6" s="47" customFormat="1" ht="15" hidden="1" customHeight="1" x14ac:dyDescent="0.2">
      <c r="A109" s="212"/>
      <c r="B109" s="76" t="s">
        <v>895</v>
      </c>
      <c r="C109" s="54">
        <v>3.8</v>
      </c>
      <c r="D109" s="54">
        <v>3.65</v>
      </c>
      <c r="E109" s="54">
        <v>0</v>
      </c>
      <c r="F109" s="79">
        <f t="shared" si="3"/>
        <v>13.87</v>
      </c>
    </row>
    <row r="110" spans="1:6" s="47" customFormat="1" ht="15" hidden="1" customHeight="1" x14ac:dyDescent="0.2">
      <c r="A110" s="212"/>
      <c r="B110" s="76" t="s">
        <v>896</v>
      </c>
      <c r="C110" s="54">
        <v>1.1499999999999999</v>
      </c>
      <c r="D110" s="54">
        <v>3.7</v>
      </c>
      <c r="E110" s="54">
        <v>0</v>
      </c>
      <c r="F110" s="79">
        <f t="shared" si="3"/>
        <v>4.2549999999999999</v>
      </c>
    </row>
    <row r="111" spans="1:6" s="47" customFormat="1" ht="15" hidden="1" customHeight="1" x14ac:dyDescent="0.2">
      <c r="A111" s="212"/>
      <c r="B111" s="76" t="s">
        <v>897</v>
      </c>
      <c r="C111" s="54">
        <v>4.26</v>
      </c>
      <c r="D111" s="54">
        <v>3.5</v>
      </c>
      <c r="E111" s="54">
        <f>0.86*2.2</f>
        <v>1.8920000000000001</v>
      </c>
      <c r="F111" s="79">
        <f t="shared" si="3"/>
        <v>13.018000000000001</v>
      </c>
    </row>
    <row r="112" spans="1:6" s="47" customFormat="1" ht="15" hidden="1" customHeight="1" x14ac:dyDescent="0.2">
      <c r="A112" s="212"/>
      <c r="B112" s="76" t="s">
        <v>898</v>
      </c>
      <c r="C112" s="54">
        <v>3.8</v>
      </c>
      <c r="D112" s="54">
        <v>3.65</v>
      </c>
      <c r="E112" s="54">
        <f>3*2.2*0.9</f>
        <v>5.94</v>
      </c>
      <c r="F112" s="79">
        <f t="shared" si="3"/>
        <v>7.9299999999999988</v>
      </c>
    </row>
    <row r="113" spans="1:6" s="47" customFormat="1" ht="15" hidden="1" customHeight="1" x14ac:dyDescent="0.2">
      <c r="A113" s="212"/>
      <c r="B113" s="76" t="s">
        <v>899</v>
      </c>
      <c r="C113" s="54">
        <v>2.4</v>
      </c>
      <c r="D113" s="54">
        <v>3.7</v>
      </c>
      <c r="E113" s="54">
        <v>0</v>
      </c>
      <c r="F113" s="79">
        <f t="shared" si="3"/>
        <v>8.8800000000000008</v>
      </c>
    </row>
    <row r="114" spans="1:6" s="47" customFormat="1" ht="15" hidden="1" customHeight="1" x14ac:dyDescent="0.2">
      <c r="A114" s="212"/>
      <c r="B114" s="76" t="s">
        <v>900</v>
      </c>
      <c r="C114" s="54">
        <v>3.92</v>
      </c>
      <c r="D114" s="54">
        <v>3.7</v>
      </c>
      <c r="E114" s="54">
        <f>0.9*2.2</f>
        <v>1.9800000000000002</v>
      </c>
      <c r="F114" s="79">
        <f t="shared" si="3"/>
        <v>12.523999999999999</v>
      </c>
    </row>
    <row r="115" spans="1:6" s="47" customFormat="1" ht="15" hidden="1" customHeight="1" x14ac:dyDescent="0.2">
      <c r="A115" s="212"/>
      <c r="B115" s="76" t="s">
        <v>901</v>
      </c>
      <c r="C115" s="54">
        <v>3</v>
      </c>
      <c r="D115" s="54">
        <v>3.7</v>
      </c>
      <c r="E115" s="54">
        <f>0.9*2.2</f>
        <v>1.9800000000000002</v>
      </c>
      <c r="F115" s="79">
        <f t="shared" si="3"/>
        <v>9.120000000000001</v>
      </c>
    </row>
    <row r="116" spans="1:6" s="47" customFormat="1" ht="15" hidden="1" customHeight="1" x14ac:dyDescent="0.2">
      <c r="A116" s="212"/>
      <c r="B116" s="76" t="s">
        <v>902</v>
      </c>
      <c r="C116" s="54">
        <v>8.15</v>
      </c>
      <c r="D116" s="54">
        <v>3.5</v>
      </c>
      <c r="E116" s="54">
        <f>(1.1*4.5)+(0.9*2.2)</f>
        <v>6.9300000000000006</v>
      </c>
      <c r="F116" s="79">
        <f t="shared" si="3"/>
        <v>21.595000000000002</v>
      </c>
    </row>
    <row r="117" spans="1:6" s="47" customFormat="1" ht="15" hidden="1" customHeight="1" x14ac:dyDescent="0.2">
      <c r="A117" s="212"/>
      <c r="B117" s="76" t="s">
        <v>903</v>
      </c>
      <c r="C117" s="54">
        <v>8.15</v>
      </c>
      <c r="D117" s="54">
        <v>3.7</v>
      </c>
      <c r="E117" s="54">
        <f>0.9*2.2</f>
        <v>1.9800000000000002</v>
      </c>
      <c r="F117" s="79">
        <f t="shared" si="3"/>
        <v>28.175000000000001</v>
      </c>
    </row>
    <row r="118" spans="1:6" s="47" customFormat="1" ht="15" hidden="1" customHeight="1" x14ac:dyDescent="0.2">
      <c r="A118" s="212"/>
      <c r="B118" s="76" t="s">
        <v>904</v>
      </c>
      <c r="C118" s="54">
        <v>6.5</v>
      </c>
      <c r="D118" s="54">
        <v>3.37</v>
      </c>
      <c r="E118" s="54">
        <v>0</v>
      </c>
      <c r="F118" s="79">
        <f t="shared" si="3"/>
        <v>21.905000000000001</v>
      </c>
    </row>
    <row r="119" spans="1:6" s="47" customFormat="1" ht="15" hidden="1" customHeight="1" x14ac:dyDescent="0.2">
      <c r="A119" s="212"/>
      <c r="B119" s="76" t="s">
        <v>905</v>
      </c>
      <c r="C119" s="54">
        <v>1.1000000000000001</v>
      </c>
      <c r="D119" s="54">
        <v>3.7</v>
      </c>
      <c r="E119" s="54">
        <v>0</v>
      </c>
      <c r="F119" s="79">
        <f t="shared" si="3"/>
        <v>4.07</v>
      </c>
    </row>
    <row r="120" spans="1:6" s="47" customFormat="1" ht="15" hidden="1" customHeight="1" x14ac:dyDescent="0.2">
      <c r="A120" s="212"/>
      <c r="B120" s="76" t="s">
        <v>906</v>
      </c>
      <c r="C120" s="54">
        <v>1.1000000000000001</v>
      </c>
      <c r="D120" s="54">
        <v>3.7</v>
      </c>
      <c r="E120" s="54">
        <v>0</v>
      </c>
      <c r="F120" s="79">
        <f t="shared" si="3"/>
        <v>4.07</v>
      </c>
    </row>
    <row r="121" spans="1:6" s="47" customFormat="1" ht="15" hidden="1" customHeight="1" x14ac:dyDescent="0.2">
      <c r="A121" s="212"/>
      <c r="B121" s="76" t="s">
        <v>907</v>
      </c>
      <c r="C121" s="54">
        <v>4</v>
      </c>
      <c r="D121" s="54">
        <v>3.37</v>
      </c>
      <c r="E121" s="54">
        <v>0</v>
      </c>
      <c r="F121" s="79">
        <f t="shared" si="3"/>
        <v>13.48</v>
      </c>
    </row>
    <row r="122" spans="1:6" s="47" customFormat="1" ht="15" hidden="1" customHeight="1" x14ac:dyDescent="0.2">
      <c r="A122" s="212"/>
      <c r="B122" s="76" t="s">
        <v>908</v>
      </c>
      <c r="C122" s="54">
        <v>1.75</v>
      </c>
      <c r="D122" s="54">
        <v>3.65</v>
      </c>
      <c r="E122" s="54">
        <v>0</v>
      </c>
      <c r="F122" s="79">
        <f t="shared" si="3"/>
        <v>6.3875000000000002</v>
      </c>
    </row>
    <row r="123" spans="1:6" s="47" customFormat="1" ht="15" hidden="1" customHeight="1" x14ac:dyDescent="0.2">
      <c r="A123" s="212"/>
      <c r="B123" s="76" t="s">
        <v>909</v>
      </c>
      <c r="C123" s="54">
        <v>1.75</v>
      </c>
      <c r="D123" s="54">
        <v>3.65</v>
      </c>
      <c r="E123" s="54">
        <v>0</v>
      </c>
      <c r="F123" s="79">
        <f t="shared" si="3"/>
        <v>6.3875000000000002</v>
      </c>
    </row>
    <row r="124" spans="1:6" s="47" customFormat="1" ht="15" hidden="1" customHeight="1" x14ac:dyDescent="0.2">
      <c r="A124" s="212"/>
      <c r="B124" s="76" t="s">
        <v>910</v>
      </c>
      <c r="C124" s="54">
        <v>5.9</v>
      </c>
      <c r="D124" s="54">
        <v>3.5</v>
      </c>
      <c r="E124" s="54">
        <v>0</v>
      </c>
      <c r="F124" s="79">
        <f t="shared" si="3"/>
        <v>20.650000000000002</v>
      </c>
    </row>
    <row r="125" spans="1:6" s="47" customFormat="1" ht="15" hidden="1" customHeight="1" x14ac:dyDescent="0.2">
      <c r="A125" s="212"/>
      <c r="B125" s="76" t="s">
        <v>912</v>
      </c>
      <c r="C125" s="54">
        <v>5.4</v>
      </c>
      <c r="D125" s="54">
        <v>3.5</v>
      </c>
      <c r="E125" s="54">
        <v>0</v>
      </c>
      <c r="F125" s="79">
        <f t="shared" si="3"/>
        <v>18.900000000000002</v>
      </c>
    </row>
    <row r="126" spans="1:6" s="47" customFormat="1" ht="15" hidden="1" customHeight="1" x14ac:dyDescent="0.2">
      <c r="A126" s="212"/>
      <c r="B126" s="76" t="s">
        <v>913</v>
      </c>
      <c r="C126" s="54">
        <v>9.3000000000000007</v>
      </c>
      <c r="D126" s="54">
        <v>0.3</v>
      </c>
      <c r="E126" s="54">
        <v>0</v>
      </c>
      <c r="F126" s="79">
        <f t="shared" si="3"/>
        <v>2.79</v>
      </c>
    </row>
    <row r="127" spans="1:6" s="47" customFormat="1" ht="15" hidden="1" customHeight="1" x14ac:dyDescent="0.2">
      <c r="A127" s="212"/>
      <c r="B127" s="76" t="s">
        <v>918</v>
      </c>
      <c r="C127" s="54">
        <v>6.55</v>
      </c>
      <c r="D127" s="54">
        <v>0.6</v>
      </c>
      <c r="E127" s="54">
        <v>0</v>
      </c>
      <c r="F127" s="79">
        <f t="shared" si="3"/>
        <v>3.9299999999999997</v>
      </c>
    </row>
    <row r="128" spans="1:6" s="47" customFormat="1" ht="15" hidden="1" customHeight="1" x14ac:dyDescent="0.2">
      <c r="A128" s="212"/>
      <c r="B128" s="76" t="s">
        <v>919</v>
      </c>
      <c r="C128" s="54">
        <v>10.54</v>
      </c>
      <c r="D128" s="54">
        <v>1.1000000000000001</v>
      </c>
      <c r="E128" s="54">
        <v>0</v>
      </c>
      <c r="F128" s="79">
        <f t="shared" si="3"/>
        <v>11.593999999999999</v>
      </c>
    </row>
    <row r="129" spans="1:6" s="47" customFormat="1" ht="15" hidden="1" customHeight="1" x14ac:dyDescent="0.2">
      <c r="A129" s="213"/>
      <c r="B129" s="76" t="s">
        <v>920</v>
      </c>
      <c r="C129" s="54">
        <f>1.35+4.58+1.35</f>
        <v>7.2799999999999994</v>
      </c>
      <c r="D129" s="54">
        <v>1.1000000000000001</v>
      </c>
      <c r="E129" s="54">
        <v>0</v>
      </c>
      <c r="F129" s="79">
        <f t="shared" si="3"/>
        <v>8.0079999999999991</v>
      </c>
    </row>
    <row r="130" spans="1:6" s="47" customFormat="1" ht="15" hidden="1" customHeight="1" x14ac:dyDescent="0.2">
      <c r="A130" s="206" t="s">
        <v>921</v>
      </c>
      <c r="B130" s="76" t="s">
        <v>893</v>
      </c>
      <c r="C130" s="54">
        <v>12.6</v>
      </c>
      <c r="D130" s="54">
        <v>3.5</v>
      </c>
      <c r="E130" s="54">
        <f>0.9*2.2</f>
        <v>1.9800000000000002</v>
      </c>
      <c r="F130" s="79">
        <f t="shared" si="3"/>
        <v>42.120000000000005</v>
      </c>
    </row>
    <row r="131" spans="1:6" s="47" customFormat="1" ht="15" hidden="1" customHeight="1" x14ac:dyDescent="0.2">
      <c r="A131" s="212"/>
      <c r="B131" s="76" t="s">
        <v>894</v>
      </c>
      <c r="C131" s="54">
        <v>3.16</v>
      </c>
      <c r="D131" s="54">
        <v>3.5</v>
      </c>
      <c r="E131" s="54">
        <v>0</v>
      </c>
      <c r="F131" s="79">
        <f t="shared" si="3"/>
        <v>11.06</v>
      </c>
    </row>
    <row r="132" spans="1:6" s="47" customFormat="1" ht="15" hidden="1" customHeight="1" x14ac:dyDescent="0.2">
      <c r="A132" s="212"/>
      <c r="B132" s="76" t="s">
        <v>895</v>
      </c>
      <c r="C132" s="54">
        <v>8.3000000000000007</v>
      </c>
      <c r="D132" s="54">
        <v>3.5</v>
      </c>
      <c r="E132" s="54">
        <v>0</v>
      </c>
      <c r="F132" s="79">
        <f t="shared" si="3"/>
        <v>29.050000000000004</v>
      </c>
    </row>
    <row r="133" spans="1:6" s="47" customFormat="1" ht="15" hidden="1" customHeight="1" x14ac:dyDescent="0.2">
      <c r="A133" s="212"/>
      <c r="B133" s="76" t="s">
        <v>896</v>
      </c>
      <c r="C133" s="54">
        <v>8.3000000000000007</v>
      </c>
      <c r="D133" s="54">
        <v>3.7</v>
      </c>
      <c r="E133" s="54">
        <v>0</v>
      </c>
      <c r="F133" s="79">
        <f t="shared" si="3"/>
        <v>30.710000000000004</v>
      </c>
    </row>
    <row r="134" spans="1:6" s="47" customFormat="1" ht="15" hidden="1" customHeight="1" x14ac:dyDescent="0.2">
      <c r="A134" s="212"/>
      <c r="B134" s="76" t="s">
        <v>900</v>
      </c>
      <c r="C134" s="54">
        <v>3.22</v>
      </c>
      <c r="D134" s="54">
        <v>3.7</v>
      </c>
      <c r="E134" s="54">
        <f>0.9*2.2</f>
        <v>1.9800000000000002</v>
      </c>
      <c r="F134" s="79">
        <f t="shared" si="3"/>
        <v>9.9340000000000011</v>
      </c>
    </row>
    <row r="135" spans="1:6" s="47" customFormat="1" ht="15" hidden="1" customHeight="1" x14ac:dyDescent="0.2">
      <c r="A135" s="212"/>
      <c r="B135" s="76" t="s">
        <v>901</v>
      </c>
      <c r="C135" s="54">
        <v>4.5</v>
      </c>
      <c r="D135" s="54">
        <v>3.7</v>
      </c>
      <c r="E135" s="54">
        <f>2*0.9*2.2</f>
        <v>3.9600000000000004</v>
      </c>
      <c r="F135" s="79">
        <f t="shared" si="3"/>
        <v>12.690000000000001</v>
      </c>
    </row>
    <row r="136" spans="1:6" s="47" customFormat="1" ht="15" hidden="1" customHeight="1" x14ac:dyDescent="0.2">
      <c r="A136" s="212"/>
      <c r="B136" s="76" t="s">
        <v>902</v>
      </c>
      <c r="C136" s="54">
        <v>4.5</v>
      </c>
      <c r="D136" s="54">
        <v>3.5</v>
      </c>
      <c r="E136" s="54">
        <v>0</v>
      </c>
      <c r="F136" s="79">
        <f t="shared" si="3"/>
        <v>15.75</v>
      </c>
    </row>
    <row r="137" spans="1:6" s="47" customFormat="1" ht="15" hidden="1" customHeight="1" x14ac:dyDescent="0.2">
      <c r="A137" s="212"/>
      <c r="B137" s="76" t="s">
        <v>903</v>
      </c>
      <c r="C137" s="54">
        <f>6.87+0.85</f>
        <v>7.72</v>
      </c>
      <c r="D137" s="54">
        <v>3.5</v>
      </c>
      <c r="E137" s="54">
        <f>1.5*0.4</f>
        <v>0.60000000000000009</v>
      </c>
      <c r="F137" s="79">
        <f t="shared" si="3"/>
        <v>26.419999999999998</v>
      </c>
    </row>
    <row r="138" spans="1:6" s="47" customFormat="1" ht="15" hidden="1" customHeight="1" x14ac:dyDescent="0.2">
      <c r="A138" s="213"/>
      <c r="B138" s="76" t="s">
        <v>917</v>
      </c>
      <c r="C138" s="54">
        <v>13.97</v>
      </c>
      <c r="D138" s="54">
        <v>1.1000000000000001</v>
      </c>
      <c r="E138" s="54">
        <v>0</v>
      </c>
      <c r="F138" s="79">
        <f>(C138*D138)-E138</f>
        <v>15.367000000000003</v>
      </c>
    </row>
    <row r="139" spans="1:6" s="47" customFormat="1" ht="15" hidden="1" customHeight="1" x14ac:dyDescent="0.2">
      <c r="A139" s="216" t="s">
        <v>922</v>
      </c>
      <c r="B139" s="77" t="s">
        <v>893</v>
      </c>
      <c r="C139" s="54">
        <f>4.9+1.5+1.5+1.75+2.07+3.5+(6*0.15)</f>
        <v>16.12</v>
      </c>
      <c r="D139" s="54">
        <v>2.7</v>
      </c>
      <c r="E139" s="54">
        <f>(3*1*0.4)+(1.5*0.4)</f>
        <v>1.8000000000000003</v>
      </c>
      <c r="F139" s="79">
        <f t="shared" ref="F139:F156" si="4">(C139*D139)-E139</f>
        <v>41.724000000000011</v>
      </c>
    </row>
    <row r="140" spans="1:6" s="47" customFormat="1" ht="15" hidden="1" customHeight="1" x14ac:dyDescent="0.2">
      <c r="A140" s="217"/>
      <c r="B140" s="77" t="s">
        <v>894</v>
      </c>
      <c r="C140" s="54">
        <v>3.8</v>
      </c>
      <c r="D140" s="54">
        <v>2.75</v>
      </c>
      <c r="E140" s="54">
        <v>0</v>
      </c>
      <c r="F140" s="79">
        <f>(C140*D140)-E140</f>
        <v>10.45</v>
      </c>
    </row>
    <row r="141" spans="1:6" s="47" customFormat="1" ht="15" hidden="1" customHeight="1" x14ac:dyDescent="0.2">
      <c r="A141" s="217"/>
      <c r="B141" s="77" t="s">
        <v>895</v>
      </c>
      <c r="C141" s="54">
        <f>1.5+1.5+1.75+(3*0.15)</f>
        <v>5.2</v>
      </c>
      <c r="D141" s="54">
        <v>3.1</v>
      </c>
      <c r="E141" s="54">
        <f>0.9*2.2*3</f>
        <v>5.94</v>
      </c>
      <c r="F141" s="79">
        <f t="shared" si="4"/>
        <v>10.18</v>
      </c>
    </row>
    <row r="142" spans="1:6" s="47" customFormat="1" ht="15" hidden="1" customHeight="1" x14ac:dyDescent="0.2">
      <c r="A142" s="217"/>
      <c r="B142" s="77" t="s">
        <v>896</v>
      </c>
      <c r="C142" s="54">
        <v>3.8</v>
      </c>
      <c r="D142" s="54">
        <v>2.75</v>
      </c>
      <c r="E142" s="54">
        <f>3*2.2*0.9</f>
        <v>5.94</v>
      </c>
      <c r="F142" s="79">
        <f t="shared" si="4"/>
        <v>4.5099999999999989</v>
      </c>
    </row>
    <row r="143" spans="1:6" s="47" customFormat="1" ht="15" hidden="1" customHeight="1" x14ac:dyDescent="0.2">
      <c r="A143" s="217"/>
      <c r="B143" s="77" t="s">
        <v>897</v>
      </c>
      <c r="C143" s="54">
        <f>3.2+2.03</f>
        <v>5.23</v>
      </c>
      <c r="D143" s="54">
        <v>3.1</v>
      </c>
      <c r="E143" s="54">
        <v>0</v>
      </c>
      <c r="F143" s="79">
        <f t="shared" si="4"/>
        <v>16.213000000000001</v>
      </c>
    </row>
    <row r="144" spans="1:6" s="47" customFormat="1" ht="15" hidden="1" customHeight="1" x14ac:dyDescent="0.2">
      <c r="A144" s="217"/>
      <c r="B144" s="77" t="s">
        <v>898</v>
      </c>
      <c r="C144" s="54">
        <v>8.1</v>
      </c>
      <c r="D144" s="54">
        <v>2.7</v>
      </c>
      <c r="E144" s="54">
        <f>(4.5*1.1)+(0.86*2.1)</f>
        <v>6.7560000000000002</v>
      </c>
      <c r="F144" s="79">
        <f t="shared" si="4"/>
        <v>15.114000000000001</v>
      </c>
    </row>
    <row r="145" spans="1:6" s="47" customFormat="1" ht="15" hidden="1" customHeight="1" x14ac:dyDescent="0.2">
      <c r="A145" s="217"/>
      <c r="B145" s="77" t="s">
        <v>899</v>
      </c>
      <c r="C145" s="54">
        <v>8.1</v>
      </c>
      <c r="D145" s="54">
        <v>3.1</v>
      </c>
      <c r="E145" s="54">
        <f>0.96*2.2</f>
        <v>2.1120000000000001</v>
      </c>
      <c r="F145" s="79">
        <f t="shared" si="4"/>
        <v>22.997999999999998</v>
      </c>
    </row>
    <row r="146" spans="1:6" s="47" customFormat="1" ht="15" hidden="1" customHeight="1" x14ac:dyDescent="0.2">
      <c r="A146" s="217"/>
      <c r="B146" s="77" t="s">
        <v>900</v>
      </c>
      <c r="C146" s="54">
        <v>2.1</v>
      </c>
      <c r="D146" s="54">
        <v>3.1</v>
      </c>
      <c r="E146" s="54">
        <v>0</v>
      </c>
      <c r="F146" s="79">
        <f t="shared" si="4"/>
        <v>6.5100000000000007</v>
      </c>
    </row>
    <row r="147" spans="1:6" s="47" customFormat="1" ht="15" hidden="1" customHeight="1" x14ac:dyDescent="0.2">
      <c r="A147" s="217"/>
      <c r="B147" s="77" t="s">
        <v>901</v>
      </c>
      <c r="C147" s="54">
        <v>3.9</v>
      </c>
      <c r="D147" s="54">
        <v>3.1</v>
      </c>
      <c r="E147" s="54">
        <v>0</v>
      </c>
      <c r="F147" s="79">
        <f t="shared" si="4"/>
        <v>12.09</v>
      </c>
    </row>
    <row r="148" spans="1:6" s="47" customFormat="1" ht="15" hidden="1" customHeight="1" x14ac:dyDescent="0.2">
      <c r="A148" s="217"/>
      <c r="B148" s="77" t="s">
        <v>902</v>
      </c>
      <c r="C148" s="54">
        <v>2.1</v>
      </c>
      <c r="D148" s="54">
        <v>2.5</v>
      </c>
      <c r="E148" s="54">
        <v>0</v>
      </c>
      <c r="F148" s="79">
        <f t="shared" si="4"/>
        <v>5.25</v>
      </c>
    </row>
    <row r="149" spans="1:6" s="47" customFormat="1" ht="15" hidden="1" customHeight="1" x14ac:dyDescent="0.2">
      <c r="A149" s="217"/>
      <c r="B149" s="77" t="s">
        <v>903</v>
      </c>
      <c r="C149" s="54">
        <v>5.25</v>
      </c>
      <c r="D149" s="54">
        <v>2.5</v>
      </c>
      <c r="E149" s="54">
        <f>1.35*2.75</f>
        <v>3.7125000000000004</v>
      </c>
      <c r="F149" s="79">
        <f t="shared" si="4"/>
        <v>9.4124999999999996</v>
      </c>
    </row>
    <row r="150" spans="1:6" s="47" customFormat="1" ht="15" hidden="1" customHeight="1" x14ac:dyDescent="0.2">
      <c r="A150" s="217"/>
      <c r="B150" s="77" t="s">
        <v>904</v>
      </c>
      <c r="C150" s="54">
        <f>2.71+1.75</f>
        <v>4.46</v>
      </c>
      <c r="D150" s="54">
        <v>2.7</v>
      </c>
      <c r="E150" s="54">
        <f>0.96*2.2</f>
        <v>2.1120000000000001</v>
      </c>
      <c r="F150" s="79">
        <f t="shared" si="4"/>
        <v>9.93</v>
      </c>
    </row>
    <row r="151" spans="1:6" s="47" customFormat="1" ht="15" hidden="1" customHeight="1" x14ac:dyDescent="0.2">
      <c r="A151" s="217"/>
      <c r="B151" s="77" t="s">
        <v>905</v>
      </c>
      <c r="C151" s="54">
        <v>1.75</v>
      </c>
      <c r="D151" s="54">
        <v>2.7</v>
      </c>
      <c r="E151" s="54">
        <v>0</v>
      </c>
      <c r="F151" s="79">
        <f t="shared" si="4"/>
        <v>4.7250000000000005</v>
      </c>
    </row>
    <row r="152" spans="1:6" s="47" customFormat="1" ht="15" hidden="1" customHeight="1" x14ac:dyDescent="0.2">
      <c r="A152" s="217"/>
      <c r="B152" s="77" t="s">
        <v>906</v>
      </c>
      <c r="C152" s="54">
        <v>5.23</v>
      </c>
      <c r="D152" s="54">
        <v>2.8</v>
      </c>
      <c r="E152" s="54">
        <v>0</v>
      </c>
      <c r="F152" s="79">
        <f t="shared" si="4"/>
        <v>14.644</v>
      </c>
    </row>
    <row r="153" spans="1:6" s="47" customFormat="1" ht="15" hidden="1" customHeight="1" x14ac:dyDescent="0.2">
      <c r="A153" s="217"/>
      <c r="B153" s="77" t="s">
        <v>907</v>
      </c>
      <c r="C153" s="54">
        <v>2.7</v>
      </c>
      <c r="D153" s="54">
        <v>3</v>
      </c>
      <c r="E153" s="54">
        <f>0.9*2.2</f>
        <v>1.9800000000000002</v>
      </c>
      <c r="F153" s="79">
        <f t="shared" si="4"/>
        <v>6.120000000000001</v>
      </c>
    </row>
    <row r="154" spans="1:6" s="47" customFormat="1" ht="15" hidden="1" customHeight="1" x14ac:dyDescent="0.2">
      <c r="A154" s="217"/>
      <c r="B154" s="77" t="s">
        <v>917</v>
      </c>
      <c r="C154" s="54">
        <v>10.8</v>
      </c>
      <c r="D154" s="54">
        <v>1.1000000000000001</v>
      </c>
      <c r="E154" s="54">
        <v>0</v>
      </c>
      <c r="F154" s="79">
        <f t="shared" si="4"/>
        <v>11.880000000000003</v>
      </c>
    </row>
    <row r="155" spans="1:6" s="47" customFormat="1" ht="15" hidden="1" customHeight="1" x14ac:dyDescent="0.2">
      <c r="A155" s="218"/>
      <c r="B155" s="77" t="s">
        <v>918</v>
      </c>
      <c r="C155" s="54">
        <v>6.55</v>
      </c>
      <c r="D155" s="54">
        <v>0.6</v>
      </c>
      <c r="E155" s="54">
        <v>0</v>
      </c>
      <c r="F155" s="79">
        <f t="shared" si="4"/>
        <v>3.9299999999999997</v>
      </c>
    </row>
    <row r="156" spans="1:6" s="47" customFormat="1" ht="15" hidden="1" customHeight="1" x14ac:dyDescent="0.2">
      <c r="A156" s="216" t="s">
        <v>923</v>
      </c>
      <c r="B156" s="77" t="s">
        <v>893</v>
      </c>
      <c r="C156" s="54">
        <v>5.05</v>
      </c>
      <c r="D156" s="54">
        <v>1.1000000000000001</v>
      </c>
      <c r="E156" s="54">
        <v>0</v>
      </c>
      <c r="F156" s="79">
        <f t="shared" si="4"/>
        <v>5.5550000000000006</v>
      </c>
    </row>
    <row r="157" spans="1:6" s="47" customFormat="1" ht="15" hidden="1" customHeight="1" x14ac:dyDescent="0.2">
      <c r="A157" s="217"/>
      <c r="B157" s="77" t="s">
        <v>894</v>
      </c>
      <c r="C157" s="54">
        <v>12.6</v>
      </c>
      <c r="D157" s="54">
        <v>1.1000000000000001</v>
      </c>
      <c r="E157" s="54">
        <v>0</v>
      </c>
      <c r="F157" s="79">
        <f>(C157*D157)-E157</f>
        <v>13.860000000000001</v>
      </c>
    </row>
    <row r="158" spans="1:6" s="47" customFormat="1" ht="15" hidden="1" customHeight="1" x14ac:dyDescent="0.2">
      <c r="A158" s="217"/>
      <c r="B158" s="77" t="s">
        <v>895</v>
      </c>
      <c r="C158" s="54">
        <v>17.05</v>
      </c>
      <c r="D158" s="54">
        <v>2.8</v>
      </c>
      <c r="E158" s="54">
        <f>2.22*2.2</f>
        <v>4.8840000000000012</v>
      </c>
      <c r="F158" s="79">
        <f t="shared" ref="F158:F172" si="5">(C158*D158)-E158</f>
        <v>42.856000000000002</v>
      </c>
    </row>
    <row r="159" spans="1:6" s="47" customFormat="1" ht="15" hidden="1" customHeight="1" x14ac:dyDescent="0.2">
      <c r="A159" s="217"/>
      <c r="B159" s="77" t="s">
        <v>896</v>
      </c>
      <c r="C159" s="54">
        <v>11.82</v>
      </c>
      <c r="D159" s="54">
        <v>2.7</v>
      </c>
      <c r="E159" s="54">
        <v>0</v>
      </c>
      <c r="F159" s="79">
        <f t="shared" si="5"/>
        <v>31.914000000000001</v>
      </c>
    </row>
    <row r="160" spans="1:6" s="47" customFormat="1" ht="15" hidden="1" customHeight="1" x14ac:dyDescent="0.2">
      <c r="A160" s="217"/>
      <c r="B160" s="77" t="s">
        <v>897</v>
      </c>
      <c r="C160" s="54">
        <v>5.16</v>
      </c>
      <c r="D160" s="54">
        <v>3</v>
      </c>
      <c r="E160" s="54">
        <v>0</v>
      </c>
      <c r="F160" s="79">
        <f t="shared" si="5"/>
        <v>15.48</v>
      </c>
    </row>
    <row r="161" spans="1:6" s="47" customFormat="1" ht="15" hidden="1" customHeight="1" x14ac:dyDescent="0.2">
      <c r="A161" s="217"/>
      <c r="B161" s="77" t="s">
        <v>898</v>
      </c>
      <c r="C161" s="54">
        <v>6.75</v>
      </c>
      <c r="D161" s="54">
        <v>3</v>
      </c>
      <c r="E161" s="54">
        <v>0</v>
      </c>
      <c r="F161" s="79">
        <f t="shared" si="5"/>
        <v>20.25</v>
      </c>
    </row>
    <row r="162" spans="1:6" s="47" customFormat="1" hidden="1" x14ac:dyDescent="0.2">
      <c r="A162" s="217"/>
      <c r="B162" s="77" t="s">
        <v>899</v>
      </c>
      <c r="C162" s="88">
        <v>1.28</v>
      </c>
      <c r="D162" s="88">
        <v>2.95</v>
      </c>
      <c r="E162" s="88">
        <v>0</v>
      </c>
      <c r="F162" s="74">
        <f>((C162*D162)-E162)</f>
        <v>3.7760000000000002</v>
      </c>
    </row>
    <row r="163" spans="1:6" s="47" customFormat="1" hidden="1" x14ac:dyDescent="0.2">
      <c r="A163" s="217"/>
      <c r="B163" s="77" t="s">
        <v>900</v>
      </c>
      <c r="C163" s="88">
        <v>1.28</v>
      </c>
      <c r="D163" s="88">
        <v>3</v>
      </c>
      <c r="E163" s="88">
        <f>0.8*2.1</f>
        <v>1.6800000000000002</v>
      </c>
      <c r="F163" s="74">
        <f>((C163*D163)-E163)</f>
        <v>2.1599999999999997</v>
      </c>
    </row>
    <row r="164" spans="1:6" s="47" customFormat="1" ht="15" hidden="1" customHeight="1" x14ac:dyDescent="0.2">
      <c r="A164" s="217"/>
      <c r="B164" s="77" t="s">
        <v>924</v>
      </c>
      <c r="C164" s="54">
        <v>8.2899999999999991</v>
      </c>
      <c r="D164" s="54">
        <v>1.1000000000000001</v>
      </c>
      <c r="E164" s="54">
        <v>0</v>
      </c>
      <c r="F164" s="79">
        <f t="shared" si="5"/>
        <v>9.1189999999999998</v>
      </c>
    </row>
    <row r="165" spans="1:6" s="47" customFormat="1" ht="15" hidden="1" customHeight="1" x14ac:dyDescent="0.2">
      <c r="A165" s="217"/>
      <c r="B165" s="77" t="s">
        <v>925</v>
      </c>
      <c r="C165" s="54">
        <v>3.43</v>
      </c>
      <c r="D165" s="54">
        <v>2.8</v>
      </c>
      <c r="E165" s="54">
        <f>2*0.9*2.2</f>
        <v>3.9600000000000004</v>
      </c>
      <c r="F165" s="79">
        <f t="shared" si="5"/>
        <v>5.6439999999999984</v>
      </c>
    </row>
    <row r="166" spans="1:6" s="47" customFormat="1" ht="15" hidden="1" customHeight="1" x14ac:dyDescent="0.2">
      <c r="A166" s="217"/>
      <c r="B166" s="77" t="s">
        <v>926</v>
      </c>
      <c r="C166" s="54">
        <v>1.57</v>
      </c>
      <c r="D166" s="54">
        <v>3</v>
      </c>
      <c r="E166" s="54">
        <v>0</v>
      </c>
      <c r="F166" s="79">
        <f t="shared" si="5"/>
        <v>4.71</v>
      </c>
    </row>
    <row r="167" spans="1:6" s="47" customFormat="1" ht="15" hidden="1" customHeight="1" x14ac:dyDescent="0.2">
      <c r="A167" s="217"/>
      <c r="B167" s="77" t="s">
        <v>959</v>
      </c>
      <c r="C167" s="54">
        <v>2</v>
      </c>
      <c r="D167" s="54">
        <v>2.8</v>
      </c>
      <c r="E167" s="54">
        <v>0</v>
      </c>
      <c r="F167" s="79">
        <f t="shared" si="5"/>
        <v>5.6</v>
      </c>
    </row>
    <row r="168" spans="1:6" s="47" customFormat="1" ht="15" hidden="1" customHeight="1" x14ac:dyDescent="0.2">
      <c r="A168" s="217"/>
      <c r="B168" s="77" t="s">
        <v>960</v>
      </c>
      <c r="C168" s="54">
        <v>2</v>
      </c>
      <c r="D168" s="54">
        <v>2.8</v>
      </c>
      <c r="E168" s="54">
        <v>0</v>
      </c>
      <c r="F168" s="79">
        <f t="shared" si="5"/>
        <v>5.6</v>
      </c>
    </row>
    <row r="169" spans="1:6" s="47" customFormat="1" ht="15" hidden="1" customHeight="1" x14ac:dyDescent="0.2">
      <c r="A169" s="217"/>
      <c r="B169" s="77" t="s">
        <v>927</v>
      </c>
      <c r="C169" s="54">
        <v>2.92</v>
      </c>
      <c r="D169" s="54">
        <v>2.8</v>
      </c>
      <c r="E169" s="54">
        <f>1.5*0.4</f>
        <v>0.60000000000000009</v>
      </c>
      <c r="F169" s="79">
        <f t="shared" si="5"/>
        <v>7.5760000000000005</v>
      </c>
    </row>
    <row r="170" spans="1:6" s="47" customFormat="1" ht="15" hidden="1" customHeight="1" x14ac:dyDescent="0.2">
      <c r="A170" s="217"/>
      <c r="B170" s="77" t="s">
        <v>961</v>
      </c>
      <c r="C170" s="54">
        <v>1.93</v>
      </c>
      <c r="D170" s="54">
        <v>2.8</v>
      </c>
      <c r="E170" s="54">
        <v>0</v>
      </c>
      <c r="F170" s="79">
        <f t="shared" si="5"/>
        <v>5.4039999999999999</v>
      </c>
    </row>
    <row r="171" spans="1:6" s="47" customFormat="1" ht="15" hidden="1" customHeight="1" x14ac:dyDescent="0.2">
      <c r="A171" s="217"/>
      <c r="B171" s="77" t="s">
        <v>928</v>
      </c>
      <c r="C171" s="54">
        <v>2.4</v>
      </c>
      <c r="D171" s="54">
        <v>1.1000000000000001</v>
      </c>
      <c r="E171" s="54">
        <v>0</v>
      </c>
      <c r="F171" s="79">
        <f t="shared" si="5"/>
        <v>2.64</v>
      </c>
    </row>
    <row r="172" spans="1:6" s="47" customFormat="1" ht="15" hidden="1" customHeight="1" x14ac:dyDescent="0.2">
      <c r="A172" s="217"/>
      <c r="B172" s="77" t="s">
        <v>962</v>
      </c>
      <c r="C172" s="54">
        <v>8.82</v>
      </c>
      <c r="D172" s="54">
        <v>1.1000000000000001</v>
      </c>
      <c r="E172" s="54">
        <v>0</v>
      </c>
      <c r="F172" s="79">
        <f t="shared" si="5"/>
        <v>9.7020000000000017</v>
      </c>
    </row>
    <row r="173" spans="1:6" s="47" customFormat="1" ht="15" hidden="1" customHeight="1" x14ac:dyDescent="0.2">
      <c r="A173" s="216" t="s">
        <v>929</v>
      </c>
      <c r="B173" s="77" t="s">
        <v>893</v>
      </c>
      <c r="C173" s="54">
        <f>4.9+1.5+1.5+1.75+2.07+3.5+(6*0.15)</f>
        <v>16.12</v>
      </c>
      <c r="D173" s="54">
        <v>2.7</v>
      </c>
      <c r="E173" s="54">
        <f>(3*1*0.4)+(1.5*0.4)</f>
        <v>1.8000000000000003</v>
      </c>
      <c r="F173" s="79">
        <f t="shared" ref="F173" si="6">(C173*D173)-E173</f>
        <v>41.724000000000011</v>
      </c>
    </row>
    <row r="174" spans="1:6" s="47" customFormat="1" ht="15" hidden="1" customHeight="1" x14ac:dyDescent="0.2">
      <c r="A174" s="217"/>
      <c r="B174" s="77" t="s">
        <v>894</v>
      </c>
      <c r="C174" s="54">
        <v>3.8</v>
      </c>
      <c r="D174" s="54">
        <v>2.75</v>
      </c>
      <c r="E174" s="54">
        <v>0</v>
      </c>
      <c r="F174" s="79">
        <f>(C174*D174)-E174</f>
        <v>10.45</v>
      </c>
    </row>
    <row r="175" spans="1:6" s="47" customFormat="1" ht="15" hidden="1" customHeight="1" x14ac:dyDescent="0.2">
      <c r="A175" s="217"/>
      <c r="B175" s="77" t="s">
        <v>895</v>
      </c>
      <c r="C175" s="54">
        <f>1.5+1.5+1.75+(3*0.15)</f>
        <v>5.2</v>
      </c>
      <c r="D175" s="54">
        <v>3.1</v>
      </c>
      <c r="E175" s="54">
        <f>0.9*2.2*3</f>
        <v>5.94</v>
      </c>
      <c r="F175" s="79">
        <f t="shared" ref="F175:F188" si="7">(C175*D175)-E175</f>
        <v>10.18</v>
      </c>
    </row>
    <row r="176" spans="1:6" s="47" customFormat="1" ht="15" hidden="1" customHeight="1" x14ac:dyDescent="0.2">
      <c r="A176" s="217"/>
      <c r="B176" s="77" t="s">
        <v>896</v>
      </c>
      <c r="C176" s="54">
        <v>3.8</v>
      </c>
      <c r="D176" s="54">
        <v>2.75</v>
      </c>
      <c r="E176" s="54">
        <f>3*2.2*0.9</f>
        <v>5.94</v>
      </c>
      <c r="F176" s="79">
        <f t="shared" si="7"/>
        <v>4.5099999999999989</v>
      </c>
    </row>
    <row r="177" spans="1:6" s="47" customFormat="1" ht="15" hidden="1" customHeight="1" x14ac:dyDescent="0.2">
      <c r="A177" s="217"/>
      <c r="B177" s="77" t="s">
        <v>897</v>
      </c>
      <c r="C177" s="54">
        <f>3.2+2.03</f>
        <v>5.23</v>
      </c>
      <c r="D177" s="54">
        <v>3.1</v>
      </c>
      <c r="E177" s="54">
        <v>0</v>
      </c>
      <c r="F177" s="79">
        <f t="shared" si="7"/>
        <v>16.213000000000001</v>
      </c>
    </row>
    <row r="178" spans="1:6" s="47" customFormat="1" ht="15" hidden="1" customHeight="1" x14ac:dyDescent="0.2">
      <c r="A178" s="217"/>
      <c r="B178" s="77" t="s">
        <v>898</v>
      </c>
      <c r="C178" s="54">
        <v>8.1</v>
      </c>
      <c r="D178" s="54">
        <v>2.7</v>
      </c>
      <c r="E178" s="54">
        <f>(4.5*1.1)+(0.86*2.1)</f>
        <v>6.7560000000000002</v>
      </c>
      <c r="F178" s="79">
        <f t="shared" si="7"/>
        <v>15.114000000000001</v>
      </c>
    </row>
    <row r="179" spans="1:6" s="47" customFormat="1" ht="15" hidden="1" customHeight="1" x14ac:dyDescent="0.2">
      <c r="A179" s="217"/>
      <c r="B179" s="77" t="s">
        <v>899</v>
      </c>
      <c r="C179" s="54">
        <v>8.1</v>
      </c>
      <c r="D179" s="54">
        <v>3.1</v>
      </c>
      <c r="E179" s="54">
        <f>0.96*2.2</f>
        <v>2.1120000000000001</v>
      </c>
      <c r="F179" s="79">
        <f t="shared" si="7"/>
        <v>22.997999999999998</v>
      </c>
    </row>
    <row r="180" spans="1:6" s="47" customFormat="1" ht="15" hidden="1" customHeight="1" x14ac:dyDescent="0.2">
      <c r="A180" s="217"/>
      <c r="B180" s="77" t="s">
        <v>900</v>
      </c>
      <c r="C180" s="54">
        <v>2.1</v>
      </c>
      <c r="D180" s="54">
        <v>3.1</v>
      </c>
      <c r="E180" s="54">
        <v>0</v>
      </c>
      <c r="F180" s="79">
        <f t="shared" si="7"/>
        <v>6.5100000000000007</v>
      </c>
    </row>
    <row r="181" spans="1:6" s="47" customFormat="1" ht="15" hidden="1" customHeight="1" x14ac:dyDescent="0.2">
      <c r="A181" s="217"/>
      <c r="B181" s="77" t="s">
        <v>901</v>
      </c>
      <c r="C181" s="54">
        <v>3.9</v>
      </c>
      <c r="D181" s="54">
        <v>3.1</v>
      </c>
      <c r="E181" s="54">
        <v>0</v>
      </c>
      <c r="F181" s="79">
        <f t="shared" si="7"/>
        <v>12.09</v>
      </c>
    </row>
    <row r="182" spans="1:6" s="47" customFormat="1" ht="15" hidden="1" customHeight="1" x14ac:dyDescent="0.2">
      <c r="A182" s="217"/>
      <c r="B182" s="77" t="s">
        <v>902</v>
      </c>
      <c r="C182" s="54">
        <v>2.1</v>
      </c>
      <c r="D182" s="54">
        <v>2.5</v>
      </c>
      <c r="E182" s="54">
        <v>0</v>
      </c>
      <c r="F182" s="79">
        <f t="shared" si="7"/>
        <v>5.25</v>
      </c>
    </row>
    <row r="183" spans="1:6" s="47" customFormat="1" ht="15" hidden="1" customHeight="1" x14ac:dyDescent="0.2">
      <c r="A183" s="217"/>
      <c r="B183" s="77" t="s">
        <v>903</v>
      </c>
      <c r="C183" s="54">
        <v>5.25</v>
      </c>
      <c r="D183" s="54">
        <v>2.5</v>
      </c>
      <c r="E183" s="54">
        <f>1.35*2.75</f>
        <v>3.7125000000000004</v>
      </c>
      <c r="F183" s="79">
        <f t="shared" si="7"/>
        <v>9.4124999999999996</v>
      </c>
    </row>
    <row r="184" spans="1:6" s="47" customFormat="1" ht="15" hidden="1" customHeight="1" x14ac:dyDescent="0.2">
      <c r="A184" s="217"/>
      <c r="B184" s="77" t="s">
        <v>904</v>
      </c>
      <c r="C184" s="54">
        <v>1.75</v>
      </c>
      <c r="D184" s="54">
        <v>2.7</v>
      </c>
      <c r="E184" s="54">
        <v>0</v>
      </c>
      <c r="F184" s="79">
        <f t="shared" si="7"/>
        <v>4.7250000000000005</v>
      </c>
    </row>
    <row r="185" spans="1:6" s="47" customFormat="1" ht="15" hidden="1" customHeight="1" x14ac:dyDescent="0.2">
      <c r="A185" s="217"/>
      <c r="B185" s="77" t="s">
        <v>905</v>
      </c>
      <c r="C185" s="54">
        <v>1.75</v>
      </c>
      <c r="D185" s="54">
        <v>2.7</v>
      </c>
      <c r="E185" s="54">
        <v>0</v>
      </c>
      <c r="F185" s="79">
        <f t="shared" si="7"/>
        <v>4.7250000000000005</v>
      </c>
    </row>
    <row r="186" spans="1:6" s="47" customFormat="1" ht="15" hidden="1" customHeight="1" x14ac:dyDescent="0.2">
      <c r="A186" s="217"/>
      <c r="B186" s="77" t="s">
        <v>906</v>
      </c>
      <c r="C186" s="54">
        <v>5.23</v>
      </c>
      <c r="D186" s="54">
        <v>2.8</v>
      </c>
      <c r="E186" s="54">
        <v>0</v>
      </c>
      <c r="F186" s="79">
        <f t="shared" si="7"/>
        <v>14.644</v>
      </c>
    </row>
    <row r="187" spans="1:6" s="47" customFormat="1" ht="15" hidden="1" customHeight="1" x14ac:dyDescent="0.2">
      <c r="A187" s="218"/>
      <c r="B187" s="77" t="s">
        <v>918</v>
      </c>
      <c r="C187" s="54">
        <v>6.55</v>
      </c>
      <c r="D187" s="54">
        <v>0.6</v>
      </c>
      <c r="E187" s="54">
        <v>0</v>
      </c>
      <c r="F187" s="79">
        <f t="shared" si="7"/>
        <v>3.9299999999999997</v>
      </c>
    </row>
    <row r="188" spans="1:6" s="47" customFormat="1" ht="15" hidden="1" customHeight="1" x14ac:dyDescent="0.2">
      <c r="A188" s="216" t="s">
        <v>990</v>
      </c>
      <c r="B188" s="77" t="s">
        <v>893</v>
      </c>
      <c r="C188" s="54">
        <v>5.05</v>
      </c>
      <c r="D188" s="54">
        <v>1.1000000000000001</v>
      </c>
      <c r="E188" s="54">
        <v>0</v>
      </c>
      <c r="F188" s="79">
        <f t="shared" si="7"/>
        <v>5.5550000000000006</v>
      </c>
    </row>
    <row r="189" spans="1:6" s="47" customFormat="1" ht="15" hidden="1" customHeight="1" x14ac:dyDescent="0.2">
      <c r="A189" s="217"/>
      <c r="B189" s="77" t="s">
        <v>894</v>
      </c>
      <c r="C189" s="54">
        <v>12.6</v>
      </c>
      <c r="D189" s="54">
        <v>1.1000000000000001</v>
      </c>
      <c r="E189" s="54">
        <v>0</v>
      </c>
      <c r="F189" s="79">
        <f>(C189*D189)-E189</f>
        <v>13.860000000000001</v>
      </c>
    </row>
    <row r="190" spans="1:6" s="47" customFormat="1" ht="15" hidden="1" customHeight="1" x14ac:dyDescent="0.2">
      <c r="A190" s="217"/>
      <c r="B190" s="77" t="s">
        <v>895</v>
      </c>
      <c r="C190" s="54">
        <v>17.05</v>
      </c>
      <c r="D190" s="54">
        <v>2.8</v>
      </c>
      <c r="E190" s="54">
        <v>0</v>
      </c>
      <c r="F190" s="79">
        <f t="shared" ref="F190:F204" si="8">(C190*D190)-E190</f>
        <v>47.74</v>
      </c>
    </row>
    <row r="191" spans="1:6" s="47" customFormat="1" ht="15" hidden="1" customHeight="1" x14ac:dyDescent="0.2">
      <c r="A191" s="217"/>
      <c r="B191" s="77" t="s">
        <v>896</v>
      </c>
      <c r="C191" s="54">
        <v>11.82</v>
      </c>
      <c r="D191" s="54">
        <v>2.7</v>
      </c>
      <c r="E191" s="54">
        <v>0</v>
      </c>
      <c r="F191" s="79">
        <f t="shared" si="8"/>
        <v>31.914000000000001</v>
      </c>
    </row>
    <row r="192" spans="1:6" s="47" customFormat="1" ht="15" hidden="1" customHeight="1" x14ac:dyDescent="0.2">
      <c r="A192" s="217"/>
      <c r="B192" s="77" t="s">
        <v>897</v>
      </c>
      <c r="C192" s="54">
        <v>5.16</v>
      </c>
      <c r="D192" s="54">
        <v>3</v>
      </c>
      <c r="E192" s="54">
        <v>0</v>
      </c>
      <c r="F192" s="79">
        <f t="shared" si="8"/>
        <v>15.48</v>
      </c>
    </row>
    <row r="193" spans="1:6" s="47" customFormat="1" ht="15" hidden="1" customHeight="1" x14ac:dyDescent="0.2">
      <c r="A193" s="217"/>
      <c r="B193" s="77" t="s">
        <v>898</v>
      </c>
      <c r="C193" s="54">
        <v>6.75</v>
      </c>
      <c r="D193" s="54">
        <v>3</v>
      </c>
      <c r="E193" s="54">
        <v>0</v>
      </c>
      <c r="F193" s="79">
        <f t="shared" si="8"/>
        <v>20.25</v>
      </c>
    </row>
    <row r="194" spans="1:6" s="47" customFormat="1" ht="15" hidden="1" customHeight="1" x14ac:dyDescent="0.2">
      <c r="A194" s="217"/>
      <c r="B194" s="77" t="s">
        <v>899</v>
      </c>
      <c r="C194" s="88">
        <v>1.28</v>
      </c>
      <c r="D194" s="88">
        <v>2.95</v>
      </c>
      <c r="E194" s="88">
        <v>0</v>
      </c>
      <c r="F194" s="79">
        <f t="shared" si="8"/>
        <v>3.7760000000000002</v>
      </c>
    </row>
    <row r="195" spans="1:6" s="47" customFormat="1" ht="15" hidden="1" customHeight="1" x14ac:dyDescent="0.2">
      <c r="A195" s="217"/>
      <c r="B195" s="77" t="s">
        <v>900</v>
      </c>
      <c r="C195" s="88">
        <v>1.28</v>
      </c>
      <c r="D195" s="88">
        <v>3</v>
      </c>
      <c r="E195" s="88">
        <f>0.8*2.1</f>
        <v>1.6800000000000002</v>
      </c>
      <c r="F195" s="79">
        <f t="shared" si="8"/>
        <v>2.1599999999999997</v>
      </c>
    </row>
    <row r="196" spans="1:6" s="47" customFormat="1" ht="15" hidden="1" customHeight="1" x14ac:dyDescent="0.2">
      <c r="A196" s="217"/>
      <c r="B196" s="77" t="s">
        <v>924</v>
      </c>
      <c r="C196" s="54">
        <v>8.2899999999999991</v>
      </c>
      <c r="D196" s="54">
        <v>1.1000000000000001</v>
      </c>
      <c r="E196" s="54">
        <v>0</v>
      </c>
      <c r="F196" s="79">
        <f t="shared" si="8"/>
        <v>9.1189999999999998</v>
      </c>
    </row>
    <row r="197" spans="1:6" s="47" customFormat="1" ht="15" hidden="1" customHeight="1" x14ac:dyDescent="0.2">
      <c r="A197" s="217"/>
      <c r="B197" s="77" t="s">
        <v>925</v>
      </c>
      <c r="C197" s="54">
        <v>3.43</v>
      </c>
      <c r="D197" s="54">
        <v>2.8</v>
      </c>
      <c r="E197" s="54">
        <f>2*0.9*2.2</f>
        <v>3.9600000000000004</v>
      </c>
      <c r="F197" s="79">
        <f t="shared" si="8"/>
        <v>5.6439999999999984</v>
      </c>
    </row>
    <row r="198" spans="1:6" s="47" customFormat="1" ht="15" hidden="1" customHeight="1" x14ac:dyDescent="0.2">
      <c r="A198" s="217"/>
      <c r="B198" s="77" t="s">
        <v>926</v>
      </c>
      <c r="C198" s="54">
        <v>1.57</v>
      </c>
      <c r="D198" s="54">
        <v>3</v>
      </c>
      <c r="E198" s="54">
        <v>0</v>
      </c>
      <c r="F198" s="79">
        <f t="shared" si="8"/>
        <v>4.71</v>
      </c>
    </row>
    <row r="199" spans="1:6" s="47" customFormat="1" ht="15" hidden="1" customHeight="1" x14ac:dyDescent="0.2">
      <c r="A199" s="217"/>
      <c r="B199" s="77" t="s">
        <v>959</v>
      </c>
      <c r="C199" s="54">
        <v>2</v>
      </c>
      <c r="D199" s="54">
        <v>2.8</v>
      </c>
      <c r="E199" s="54">
        <v>0</v>
      </c>
      <c r="F199" s="79">
        <f t="shared" si="8"/>
        <v>5.6</v>
      </c>
    </row>
    <row r="200" spans="1:6" s="47" customFormat="1" ht="15" hidden="1" customHeight="1" x14ac:dyDescent="0.2">
      <c r="A200" s="217"/>
      <c r="B200" s="77" t="s">
        <v>960</v>
      </c>
      <c r="C200" s="54">
        <v>2</v>
      </c>
      <c r="D200" s="54">
        <v>2.8</v>
      </c>
      <c r="E200" s="54">
        <v>0</v>
      </c>
      <c r="F200" s="79">
        <f t="shared" si="8"/>
        <v>5.6</v>
      </c>
    </row>
    <row r="201" spans="1:6" s="47" customFormat="1" ht="15" hidden="1" customHeight="1" x14ac:dyDescent="0.2">
      <c r="A201" s="217"/>
      <c r="B201" s="77" t="s">
        <v>927</v>
      </c>
      <c r="C201" s="54">
        <v>2.92</v>
      </c>
      <c r="D201" s="54">
        <v>2.8</v>
      </c>
      <c r="E201" s="54">
        <f>1.5*0.4</f>
        <v>0.60000000000000009</v>
      </c>
      <c r="F201" s="79">
        <f t="shared" si="8"/>
        <v>7.5760000000000005</v>
      </c>
    </row>
    <row r="202" spans="1:6" s="47" customFormat="1" ht="15" hidden="1" customHeight="1" x14ac:dyDescent="0.2">
      <c r="A202" s="217"/>
      <c r="B202" s="77" t="s">
        <v>961</v>
      </c>
      <c r="C202" s="54">
        <v>1.93</v>
      </c>
      <c r="D202" s="54">
        <v>2.8</v>
      </c>
      <c r="E202" s="54">
        <v>0</v>
      </c>
      <c r="F202" s="79">
        <f t="shared" si="8"/>
        <v>5.4039999999999999</v>
      </c>
    </row>
    <row r="203" spans="1:6" s="47" customFormat="1" ht="15" hidden="1" customHeight="1" x14ac:dyDescent="0.2">
      <c r="A203" s="217"/>
      <c r="B203" s="77" t="s">
        <v>928</v>
      </c>
      <c r="C203" s="54">
        <v>2.4</v>
      </c>
      <c r="D203" s="54">
        <v>1.1000000000000001</v>
      </c>
      <c r="E203" s="54">
        <v>0</v>
      </c>
      <c r="F203" s="79">
        <f t="shared" si="8"/>
        <v>2.64</v>
      </c>
    </row>
    <row r="204" spans="1:6" s="47" customFormat="1" ht="15" hidden="1" customHeight="1" x14ac:dyDescent="0.2">
      <c r="A204" s="217"/>
      <c r="B204" s="77" t="s">
        <v>962</v>
      </c>
      <c r="C204" s="54">
        <v>8.82</v>
      </c>
      <c r="D204" s="54">
        <v>1.1000000000000001</v>
      </c>
      <c r="E204" s="54">
        <v>0</v>
      </c>
      <c r="F204" s="79">
        <f t="shared" si="8"/>
        <v>9.7020000000000017</v>
      </c>
    </row>
    <row r="205" spans="1:6" s="47" customFormat="1" ht="15" hidden="1" customHeight="1" x14ac:dyDescent="0.2">
      <c r="A205" s="216" t="s">
        <v>930</v>
      </c>
      <c r="B205" s="78" t="s">
        <v>893</v>
      </c>
      <c r="C205" s="54">
        <f>4.9+1.5+1.5+1.75+2.07+3.5+(6*0.15)</f>
        <v>16.12</v>
      </c>
      <c r="D205" s="54">
        <v>2.7</v>
      </c>
      <c r="E205" s="54">
        <f>(3*1*0.4)+(1.5*0.4)</f>
        <v>1.8000000000000003</v>
      </c>
      <c r="F205" s="79">
        <f t="shared" ref="F205:F251" si="9">(C205*D205)-E205</f>
        <v>41.724000000000011</v>
      </c>
    </row>
    <row r="206" spans="1:6" s="47" customFormat="1" ht="15" hidden="1" customHeight="1" x14ac:dyDescent="0.2">
      <c r="A206" s="217"/>
      <c r="B206" s="78" t="s">
        <v>894</v>
      </c>
      <c r="C206" s="54">
        <v>3.8</v>
      </c>
      <c r="D206" s="54">
        <v>2.75</v>
      </c>
      <c r="E206" s="54">
        <v>0</v>
      </c>
      <c r="F206" s="79">
        <f t="shared" si="9"/>
        <v>10.45</v>
      </c>
    </row>
    <row r="207" spans="1:6" s="47" customFormat="1" ht="15" hidden="1" customHeight="1" x14ac:dyDescent="0.2">
      <c r="A207" s="217"/>
      <c r="B207" s="78" t="s">
        <v>895</v>
      </c>
      <c r="C207" s="54">
        <f>1.5+1.5+1.75+(3*0.15)</f>
        <v>5.2</v>
      </c>
      <c r="D207" s="54">
        <v>3.1</v>
      </c>
      <c r="E207" s="54">
        <f>0.9*2.2*3</f>
        <v>5.94</v>
      </c>
      <c r="F207" s="79">
        <f t="shared" si="9"/>
        <v>10.18</v>
      </c>
    </row>
    <row r="208" spans="1:6" s="47" customFormat="1" ht="15" hidden="1" customHeight="1" x14ac:dyDescent="0.2">
      <c r="A208" s="217"/>
      <c r="B208" s="78" t="s">
        <v>896</v>
      </c>
      <c r="C208" s="54">
        <v>3.8</v>
      </c>
      <c r="D208" s="54">
        <v>2.75</v>
      </c>
      <c r="E208" s="54">
        <f>3*2.2*0.9</f>
        <v>5.94</v>
      </c>
      <c r="F208" s="79">
        <f t="shared" si="9"/>
        <v>4.5099999999999989</v>
      </c>
    </row>
    <row r="209" spans="1:6" s="47" customFormat="1" ht="15" hidden="1" customHeight="1" x14ac:dyDescent="0.2">
      <c r="A209" s="217"/>
      <c r="B209" s="78" t="s">
        <v>897</v>
      </c>
      <c r="C209" s="54">
        <v>6.45</v>
      </c>
      <c r="D209" s="54">
        <v>2.8</v>
      </c>
      <c r="E209" s="54">
        <f>0.96*2.2</f>
        <v>2.1120000000000001</v>
      </c>
      <c r="F209" s="79">
        <f t="shared" si="9"/>
        <v>15.947999999999999</v>
      </c>
    </row>
    <row r="210" spans="1:6" s="47" customFormat="1" ht="15" hidden="1" customHeight="1" x14ac:dyDescent="0.2">
      <c r="A210" s="217"/>
      <c r="B210" s="78" t="s">
        <v>898</v>
      </c>
      <c r="C210" s="54">
        <v>8.1</v>
      </c>
      <c r="D210" s="54">
        <v>2.8</v>
      </c>
      <c r="E210" s="54">
        <v>0</v>
      </c>
      <c r="F210" s="79">
        <f t="shared" si="9"/>
        <v>22.679999999999996</v>
      </c>
    </row>
    <row r="211" spans="1:6" s="47" customFormat="1" ht="15" hidden="1" customHeight="1" x14ac:dyDescent="0.2">
      <c r="A211" s="217"/>
      <c r="B211" s="78" t="s">
        <v>899</v>
      </c>
      <c r="C211" s="54">
        <v>8.1</v>
      </c>
      <c r="D211" s="54">
        <v>3</v>
      </c>
      <c r="E211" s="54">
        <f>0.96*2.2</f>
        <v>2.1120000000000001</v>
      </c>
      <c r="F211" s="79">
        <f t="shared" si="9"/>
        <v>22.187999999999995</v>
      </c>
    </row>
    <row r="212" spans="1:6" s="47" customFormat="1" ht="15" hidden="1" customHeight="1" x14ac:dyDescent="0.2">
      <c r="A212" s="217"/>
      <c r="B212" s="78" t="s">
        <v>900</v>
      </c>
      <c r="C212" s="54">
        <v>5.25</v>
      </c>
      <c r="D212" s="54">
        <v>3</v>
      </c>
      <c r="E212" s="54">
        <v>0</v>
      </c>
      <c r="F212" s="79">
        <f t="shared" si="9"/>
        <v>15.75</v>
      </c>
    </row>
    <row r="213" spans="1:6" s="47" customFormat="1" ht="15" hidden="1" customHeight="1" x14ac:dyDescent="0.2">
      <c r="A213" s="217"/>
      <c r="B213" s="78" t="s">
        <v>901</v>
      </c>
      <c r="C213" s="54">
        <v>2.1</v>
      </c>
      <c r="D213" s="54">
        <v>3</v>
      </c>
      <c r="E213" s="54">
        <v>0</v>
      </c>
      <c r="F213" s="79">
        <f t="shared" si="9"/>
        <v>6.3000000000000007</v>
      </c>
    </row>
    <row r="214" spans="1:6" s="47" customFormat="1" ht="15" hidden="1" customHeight="1" x14ac:dyDescent="0.2">
      <c r="A214" s="217"/>
      <c r="B214" s="78" t="s">
        <v>902</v>
      </c>
      <c r="C214" s="54">
        <v>5.25</v>
      </c>
      <c r="D214" s="54">
        <v>2.5</v>
      </c>
      <c r="E214" s="54">
        <f>1.35*2.75</f>
        <v>3.7125000000000004</v>
      </c>
      <c r="F214" s="79">
        <f t="shared" si="9"/>
        <v>9.4124999999999996</v>
      </c>
    </row>
    <row r="215" spans="1:6" s="47" customFormat="1" ht="15" hidden="1" customHeight="1" x14ac:dyDescent="0.2">
      <c r="A215" s="217"/>
      <c r="B215" s="78" t="s">
        <v>903</v>
      </c>
      <c r="C215" s="54">
        <f>2.71+1.75</f>
        <v>4.46</v>
      </c>
      <c r="D215" s="54">
        <v>2.8</v>
      </c>
      <c r="E215" s="54">
        <f>0.96*2.2</f>
        <v>2.1120000000000001</v>
      </c>
      <c r="F215" s="79">
        <f t="shared" si="9"/>
        <v>10.375999999999999</v>
      </c>
    </row>
    <row r="216" spans="1:6" s="47" customFormat="1" ht="15" hidden="1" customHeight="1" x14ac:dyDescent="0.2">
      <c r="A216" s="217"/>
      <c r="B216" s="78" t="s">
        <v>904</v>
      </c>
      <c r="C216" s="54">
        <v>1.75</v>
      </c>
      <c r="D216" s="54">
        <v>3</v>
      </c>
      <c r="E216" s="54">
        <v>0</v>
      </c>
      <c r="F216" s="79">
        <f t="shared" si="9"/>
        <v>5.25</v>
      </c>
    </row>
    <row r="217" spans="1:6" s="47" customFormat="1" ht="15" hidden="1" customHeight="1" x14ac:dyDescent="0.2">
      <c r="A217" s="217"/>
      <c r="B217" s="78" t="s">
        <v>905</v>
      </c>
      <c r="C217" s="54">
        <v>5.23</v>
      </c>
      <c r="D217" s="54">
        <v>2.8</v>
      </c>
      <c r="E217" s="54">
        <v>0</v>
      </c>
      <c r="F217" s="79">
        <f t="shared" si="9"/>
        <v>14.644</v>
      </c>
    </row>
    <row r="218" spans="1:6" s="47" customFormat="1" ht="15" hidden="1" customHeight="1" x14ac:dyDescent="0.2">
      <c r="A218" s="217"/>
      <c r="B218" s="77" t="s">
        <v>906</v>
      </c>
      <c r="C218" s="54">
        <v>5.23</v>
      </c>
      <c r="D218" s="54">
        <v>2.8</v>
      </c>
      <c r="E218" s="54">
        <v>0</v>
      </c>
      <c r="F218" s="79">
        <f t="shared" si="9"/>
        <v>14.644</v>
      </c>
    </row>
    <row r="219" spans="1:6" s="47" customFormat="1" ht="15" hidden="1" customHeight="1" x14ac:dyDescent="0.2">
      <c r="A219" s="218"/>
      <c r="B219" s="77" t="s">
        <v>918</v>
      </c>
      <c r="C219" s="54">
        <v>6.55</v>
      </c>
      <c r="D219" s="54">
        <v>0.6</v>
      </c>
      <c r="E219" s="54">
        <v>0</v>
      </c>
      <c r="F219" s="79">
        <f t="shared" si="9"/>
        <v>3.9299999999999997</v>
      </c>
    </row>
    <row r="220" spans="1:6" s="47" customFormat="1" ht="15" hidden="1" customHeight="1" x14ac:dyDescent="0.2">
      <c r="A220" s="216" t="s">
        <v>991</v>
      </c>
      <c r="B220" s="77" t="s">
        <v>893</v>
      </c>
      <c r="C220" s="54">
        <v>5.05</v>
      </c>
      <c r="D220" s="54">
        <v>1.1000000000000001</v>
      </c>
      <c r="E220" s="54">
        <v>0</v>
      </c>
      <c r="F220" s="79">
        <f t="shared" si="9"/>
        <v>5.5550000000000006</v>
      </c>
    </row>
    <row r="221" spans="1:6" s="47" customFormat="1" ht="15" hidden="1" customHeight="1" x14ac:dyDescent="0.2">
      <c r="A221" s="217"/>
      <c r="B221" s="77" t="s">
        <v>894</v>
      </c>
      <c r="C221" s="54">
        <v>12.6</v>
      </c>
      <c r="D221" s="54">
        <v>1.1000000000000001</v>
      </c>
      <c r="E221" s="54">
        <v>0</v>
      </c>
      <c r="F221" s="79">
        <f>(C221*D221)-E221</f>
        <v>13.860000000000001</v>
      </c>
    </row>
    <row r="222" spans="1:6" s="47" customFormat="1" ht="15" hidden="1" customHeight="1" x14ac:dyDescent="0.2">
      <c r="A222" s="217"/>
      <c r="B222" s="77" t="s">
        <v>895</v>
      </c>
      <c r="C222" s="54">
        <v>17.05</v>
      </c>
      <c r="D222" s="54">
        <v>2.8</v>
      </c>
      <c r="E222" s="54">
        <v>0</v>
      </c>
      <c r="F222" s="79">
        <f t="shared" ref="F222:F236" si="10">(C222*D222)-E222</f>
        <v>47.74</v>
      </c>
    </row>
    <row r="223" spans="1:6" s="47" customFormat="1" ht="15" hidden="1" customHeight="1" x14ac:dyDescent="0.2">
      <c r="A223" s="217"/>
      <c r="B223" s="77" t="s">
        <v>896</v>
      </c>
      <c r="C223" s="54">
        <v>11.82</v>
      </c>
      <c r="D223" s="54">
        <v>2.7</v>
      </c>
      <c r="E223" s="54">
        <v>0</v>
      </c>
      <c r="F223" s="79">
        <f t="shared" si="10"/>
        <v>31.914000000000001</v>
      </c>
    </row>
    <row r="224" spans="1:6" s="47" customFormat="1" ht="15" hidden="1" customHeight="1" x14ac:dyDescent="0.2">
      <c r="A224" s="217"/>
      <c r="B224" s="77" t="s">
        <v>897</v>
      </c>
      <c r="C224" s="54">
        <v>5.16</v>
      </c>
      <c r="D224" s="54">
        <v>3</v>
      </c>
      <c r="E224" s="54">
        <v>0</v>
      </c>
      <c r="F224" s="79">
        <f t="shared" si="10"/>
        <v>15.48</v>
      </c>
    </row>
    <row r="225" spans="1:6" s="47" customFormat="1" ht="15" hidden="1" customHeight="1" x14ac:dyDescent="0.2">
      <c r="A225" s="217"/>
      <c r="B225" s="77" t="s">
        <v>898</v>
      </c>
      <c r="C225" s="54">
        <v>6.75</v>
      </c>
      <c r="D225" s="54">
        <v>3</v>
      </c>
      <c r="E225" s="54">
        <v>0</v>
      </c>
      <c r="F225" s="79">
        <f t="shared" si="10"/>
        <v>20.25</v>
      </c>
    </row>
    <row r="226" spans="1:6" s="47" customFormat="1" ht="15" hidden="1" customHeight="1" x14ac:dyDescent="0.2">
      <c r="A226" s="217"/>
      <c r="B226" s="77" t="s">
        <v>899</v>
      </c>
      <c r="C226" s="88">
        <v>1.28</v>
      </c>
      <c r="D226" s="88">
        <v>2.95</v>
      </c>
      <c r="E226" s="88">
        <v>0</v>
      </c>
      <c r="F226" s="79">
        <f t="shared" si="10"/>
        <v>3.7760000000000002</v>
      </c>
    </row>
    <row r="227" spans="1:6" s="47" customFormat="1" ht="15" hidden="1" customHeight="1" x14ac:dyDescent="0.2">
      <c r="A227" s="217"/>
      <c r="B227" s="77" t="s">
        <v>900</v>
      </c>
      <c r="C227" s="88">
        <v>1.28</v>
      </c>
      <c r="D227" s="88">
        <v>3</v>
      </c>
      <c r="E227" s="88">
        <f>0.8*2.1</f>
        <v>1.6800000000000002</v>
      </c>
      <c r="F227" s="79">
        <f t="shared" si="10"/>
        <v>2.1599999999999997</v>
      </c>
    </row>
    <row r="228" spans="1:6" s="47" customFormat="1" ht="15" hidden="1" customHeight="1" x14ac:dyDescent="0.2">
      <c r="A228" s="217"/>
      <c r="B228" s="77" t="s">
        <v>924</v>
      </c>
      <c r="C228" s="54">
        <v>8.2899999999999991</v>
      </c>
      <c r="D228" s="54">
        <v>1.1000000000000001</v>
      </c>
      <c r="E228" s="54">
        <v>0</v>
      </c>
      <c r="F228" s="79">
        <f t="shared" si="10"/>
        <v>9.1189999999999998</v>
      </c>
    </row>
    <row r="229" spans="1:6" s="47" customFormat="1" ht="15" hidden="1" customHeight="1" x14ac:dyDescent="0.2">
      <c r="A229" s="217"/>
      <c r="B229" s="77" t="s">
        <v>925</v>
      </c>
      <c r="C229" s="54">
        <v>3.43</v>
      </c>
      <c r="D229" s="54">
        <v>2.8</v>
      </c>
      <c r="E229" s="54">
        <f>2*0.9*2.2</f>
        <v>3.9600000000000004</v>
      </c>
      <c r="F229" s="79">
        <f t="shared" si="10"/>
        <v>5.6439999999999984</v>
      </c>
    </row>
    <row r="230" spans="1:6" s="47" customFormat="1" ht="15" hidden="1" customHeight="1" x14ac:dyDescent="0.2">
      <c r="A230" s="217"/>
      <c r="B230" s="77" t="s">
        <v>926</v>
      </c>
      <c r="C230" s="54">
        <v>1.57</v>
      </c>
      <c r="D230" s="54">
        <v>3</v>
      </c>
      <c r="E230" s="54">
        <v>0</v>
      </c>
      <c r="F230" s="79">
        <f t="shared" si="10"/>
        <v>4.71</v>
      </c>
    </row>
    <row r="231" spans="1:6" s="47" customFormat="1" ht="15" hidden="1" customHeight="1" x14ac:dyDescent="0.2">
      <c r="A231" s="217"/>
      <c r="B231" s="77" t="s">
        <v>959</v>
      </c>
      <c r="C231" s="54">
        <v>2</v>
      </c>
      <c r="D231" s="54">
        <v>2.8</v>
      </c>
      <c r="E231" s="54">
        <v>0</v>
      </c>
      <c r="F231" s="79">
        <f t="shared" si="10"/>
        <v>5.6</v>
      </c>
    </row>
    <row r="232" spans="1:6" s="47" customFormat="1" ht="15" hidden="1" customHeight="1" x14ac:dyDescent="0.2">
      <c r="A232" s="217"/>
      <c r="B232" s="77" t="s">
        <v>960</v>
      </c>
      <c r="C232" s="54">
        <v>2</v>
      </c>
      <c r="D232" s="54">
        <v>2.8</v>
      </c>
      <c r="E232" s="54">
        <v>0</v>
      </c>
      <c r="F232" s="79">
        <f t="shared" si="10"/>
        <v>5.6</v>
      </c>
    </row>
    <row r="233" spans="1:6" s="47" customFormat="1" ht="15" hidden="1" customHeight="1" x14ac:dyDescent="0.2">
      <c r="A233" s="217"/>
      <c r="B233" s="77" t="s">
        <v>927</v>
      </c>
      <c r="C233" s="54">
        <v>2.92</v>
      </c>
      <c r="D233" s="54">
        <v>2.8</v>
      </c>
      <c r="E233" s="54">
        <f>1.5*0.4</f>
        <v>0.60000000000000009</v>
      </c>
      <c r="F233" s="79">
        <f t="shared" si="10"/>
        <v>7.5760000000000005</v>
      </c>
    </row>
    <row r="234" spans="1:6" s="47" customFormat="1" ht="15" hidden="1" customHeight="1" x14ac:dyDescent="0.2">
      <c r="A234" s="217"/>
      <c r="B234" s="77" t="s">
        <v>961</v>
      </c>
      <c r="C234" s="54">
        <v>1.93</v>
      </c>
      <c r="D234" s="54">
        <v>2.8</v>
      </c>
      <c r="E234" s="54">
        <v>0</v>
      </c>
      <c r="F234" s="79">
        <f t="shared" si="10"/>
        <v>5.4039999999999999</v>
      </c>
    </row>
    <row r="235" spans="1:6" s="47" customFormat="1" ht="15" hidden="1" customHeight="1" x14ac:dyDescent="0.2">
      <c r="A235" s="217"/>
      <c r="B235" s="77" t="s">
        <v>928</v>
      </c>
      <c r="C235" s="54">
        <v>2.4</v>
      </c>
      <c r="D235" s="54">
        <v>1.1000000000000001</v>
      </c>
      <c r="E235" s="54">
        <v>0</v>
      </c>
      <c r="F235" s="79">
        <f t="shared" si="10"/>
        <v>2.64</v>
      </c>
    </row>
    <row r="236" spans="1:6" s="47" customFormat="1" ht="15" hidden="1" customHeight="1" x14ac:dyDescent="0.2">
      <c r="A236" s="217"/>
      <c r="B236" s="77" t="s">
        <v>962</v>
      </c>
      <c r="C236" s="54">
        <v>8.82</v>
      </c>
      <c r="D236" s="54">
        <v>1.1000000000000001</v>
      </c>
      <c r="E236" s="54">
        <v>0</v>
      </c>
      <c r="F236" s="79">
        <f t="shared" si="10"/>
        <v>9.7020000000000017</v>
      </c>
    </row>
    <row r="237" spans="1:6" s="47" customFormat="1" ht="15" hidden="1" customHeight="1" x14ac:dyDescent="0.2">
      <c r="A237" s="216" t="s">
        <v>931</v>
      </c>
      <c r="B237" s="78" t="s">
        <v>893</v>
      </c>
      <c r="C237" s="54">
        <f>4.9+1.5+1.5+1.75+2.07+3.5+(6*0.15)</f>
        <v>16.12</v>
      </c>
      <c r="D237" s="54">
        <v>2.7</v>
      </c>
      <c r="E237" s="54">
        <f>(3*1*0.4)+(1.5*0.4)</f>
        <v>1.8000000000000003</v>
      </c>
      <c r="F237" s="79">
        <f t="shared" si="9"/>
        <v>41.724000000000011</v>
      </c>
    </row>
    <row r="238" spans="1:6" s="47" customFormat="1" ht="15" hidden="1" customHeight="1" x14ac:dyDescent="0.2">
      <c r="A238" s="217"/>
      <c r="B238" s="78" t="s">
        <v>894</v>
      </c>
      <c r="C238" s="54">
        <v>3.8</v>
      </c>
      <c r="D238" s="54">
        <v>2.75</v>
      </c>
      <c r="E238" s="54">
        <v>0</v>
      </c>
      <c r="F238" s="79">
        <f t="shared" si="9"/>
        <v>10.45</v>
      </c>
    </row>
    <row r="239" spans="1:6" s="47" customFormat="1" ht="15" hidden="1" customHeight="1" x14ac:dyDescent="0.2">
      <c r="A239" s="217"/>
      <c r="B239" s="78" t="s">
        <v>895</v>
      </c>
      <c r="C239" s="54">
        <f>1.5+1.5+1.75+(3*0.15)</f>
        <v>5.2</v>
      </c>
      <c r="D239" s="54">
        <v>3.1</v>
      </c>
      <c r="E239" s="54">
        <f>0.9*2.2*3</f>
        <v>5.94</v>
      </c>
      <c r="F239" s="79">
        <f t="shared" si="9"/>
        <v>10.18</v>
      </c>
    </row>
    <row r="240" spans="1:6" s="47" customFormat="1" ht="15" hidden="1" customHeight="1" x14ac:dyDescent="0.2">
      <c r="A240" s="217"/>
      <c r="B240" s="78" t="s">
        <v>896</v>
      </c>
      <c r="C240" s="54">
        <v>3.8</v>
      </c>
      <c r="D240" s="54">
        <v>2.75</v>
      </c>
      <c r="E240" s="54">
        <f>3*2.2*0.9</f>
        <v>5.94</v>
      </c>
      <c r="F240" s="79">
        <f t="shared" si="9"/>
        <v>4.5099999999999989</v>
      </c>
    </row>
    <row r="241" spans="1:6" s="47" customFormat="1" ht="15" hidden="1" customHeight="1" x14ac:dyDescent="0.2">
      <c r="A241" s="217"/>
      <c r="B241" s="78" t="s">
        <v>897</v>
      </c>
      <c r="C241" s="54">
        <v>6.45</v>
      </c>
      <c r="D241" s="54">
        <v>2.8</v>
      </c>
      <c r="E241" s="54">
        <f>0.96*2.2</f>
        <v>2.1120000000000001</v>
      </c>
      <c r="F241" s="79">
        <f t="shared" si="9"/>
        <v>15.947999999999999</v>
      </c>
    </row>
    <row r="242" spans="1:6" s="47" customFormat="1" ht="15" hidden="1" customHeight="1" x14ac:dyDescent="0.2">
      <c r="A242" s="217"/>
      <c r="B242" s="78" t="s">
        <v>898</v>
      </c>
      <c r="C242" s="54">
        <v>8.1</v>
      </c>
      <c r="D242" s="54">
        <v>2.8</v>
      </c>
      <c r="E242" s="54">
        <v>0</v>
      </c>
      <c r="F242" s="79">
        <f t="shared" si="9"/>
        <v>22.679999999999996</v>
      </c>
    </row>
    <row r="243" spans="1:6" s="47" customFormat="1" ht="15" hidden="1" customHeight="1" x14ac:dyDescent="0.2">
      <c r="A243" s="217"/>
      <c r="B243" s="78" t="s">
        <v>899</v>
      </c>
      <c r="C243" s="54">
        <v>8.1</v>
      </c>
      <c r="D243" s="54">
        <v>3</v>
      </c>
      <c r="E243" s="54">
        <f>0.96*2.2</f>
        <v>2.1120000000000001</v>
      </c>
      <c r="F243" s="79">
        <f t="shared" si="9"/>
        <v>22.187999999999995</v>
      </c>
    </row>
    <row r="244" spans="1:6" s="47" customFormat="1" ht="15" hidden="1" customHeight="1" x14ac:dyDescent="0.2">
      <c r="A244" s="217"/>
      <c r="B244" s="78" t="s">
        <v>900</v>
      </c>
      <c r="C244" s="54">
        <v>5.25</v>
      </c>
      <c r="D244" s="54">
        <v>3</v>
      </c>
      <c r="E244" s="54">
        <v>0</v>
      </c>
      <c r="F244" s="79">
        <f t="shared" si="9"/>
        <v>15.75</v>
      </c>
    </row>
    <row r="245" spans="1:6" s="47" customFormat="1" ht="15" hidden="1" customHeight="1" x14ac:dyDescent="0.2">
      <c r="A245" s="217"/>
      <c r="B245" s="78" t="s">
        <v>901</v>
      </c>
      <c r="C245" s="54">
        <v>2.1</v>
      </c>
      <c r="D245" s="54">
        <v>3</v>
      </c>
      <c r="E245" s="54">
        <v>0</v>
      </c>
      <c r="F245" s="79">
        <f t="shared" si="9"/>
        <v>6.3000000000000007</v>
      </c>
    </row>
    <row r="246" spans="1:6" s="47" customFormat="1" ht="15" hidden="1" customHeight="1" x14ac:dyDescent="0.2">
      <c r="A246" s="217"/>
      <c r="B246" s="78" t="s">
        <v>902</v>
      </c>
      <c r="C246" s="54">
        <v>5.25</v>
      </c>
      <c r="D246" s="54">
        <v>2.5</v>
      </c>
      <c r="E246" s="54">
        <f>1.35*2.75</f>
        <v>3.7125000000000004</v>
      </c>
      <c r="F246" s="79">
        <f t="shared" si="9"/>
        <v>9.4124999999999996</v>
      </c>
    </row>
    <row r="247" spans="1:6" s="47" customFormat="1" ht="15" hidden="1" customHeight="1" x14ac:dyDescent="0.2">
      <c r="A247" s="217"/>
      <c r="B247" s="78" t="s">
        <v>903</v>
      </c>
      <c r="C247" s="54">
        <f>2.71+1.75</f>
        <v>4.46</v>
      </c>
      <c r="D247" s="54">
        <v>2.8</v>
      </c>
      <c r="E247" s="54">
        <f>0.96*2.2</f>
        <v>2.1120000000000001</v>
      </c>
      <c r="F247" s="79">
        <f t="shared" si="9"/>
        <v>10.375999999999999</v>
      </c>
    </row>
    <row r="248" spans="1:6" s="47" customFormat="1" ht="15" hidden="1" customHeight="1" x14ac:dyDescent="0.2">
      <c r="A248" s="217"/>
      <c r="B248" s="78" t="s">
        <v>904</v>
      </c>
      <c r="C248" s="54">
        <v>1.75</v>
      </c>
      <c r="D248" s="54">
        <v>3</v>
      </c>
      <c r="E248" s="54">
        <v>0</v>
      </c>
      <c r="F248" s="79">
        <f t="shared" si="9"/>
        <v>5.25</v>
      </c>
    </row>
    <row r="249" spans="1:6" s="47" customFormat="1" ht="15" hidden="1" customHeight="1" x14ac:dyDescent="0.2">
      <c r="A249" s="217"/>
      <c r="B249" s="78" t="s">
        <v>905</v>
      </c>
      <c r="C249" s="54">
        <v>5.23</v>
      </c>
      <c r="D249" s="54">
        <v>2.8</v>
      </c>
      <c r="E249" s="54">
        <v>0</v>
      </c>
      <c r="F249" s="79">
        <f t="shared" si="9"/>
        <v>14.644</v>
      </c>
    </row>
    <row r="250" spans="1:6" s="47" customFormat="1" ht="15" hidden="1" customHeight="1" x14ac:dyDescent="0.2">
      <c r="A250" s="217"/>
      <c r="B250" s="77" t="s">
        <v>906</v>
      </c>
      <c r="C250" s="54">
        <v>5.23</v>
      </c>
      <c r="D250" s="54">
        <v>2.8</v>
      </c>
      <c r="E250" s="54">
        <v>0</v>
      </c>
      <c r="F250" s="79">
        <f t="shared" ref="F250" si="11">(C250*D250)-E250</f>
        <v>14.644</v>
      </c>
    </row>
    <row r="251" spans="1:6" s="47" customFormat="1" ht="15" hidden="1" customHeight="1" x14ac:dyDescent="0.2">
      <c r="A251" s="218"/>
      <c r="B251" s="77" t="s">
        <v>918</v>
      </c>
      <c r="C251" s="54">
        <v>6.55</v>
      </c>
      <c r="D251" s="54">
        <v>0.6</v>
      </c>
      <c r="E251" s="54">
        <v>0</v>
      </c>
      <c r="F251" s="79">
        <f t="shared" si="9"/>
        <v>3.9299999999999997</v>
      </c>
    </row>
    <row r="252" spans="1:6" s="47" customFormat="1" ht="15" hidden="1" customHeight="1" x14ac:dyDescent="0.2">
      <c r="A252" s="216" t="s">
        <v>1093</v>
      </c>
      <c r="B252" s="77" t="s">
        <v>893</v>
      </c>
      <c r="C252" s="54">
        <v>5.05</v>
      </c>
      <c r="D252" s="54">
        <v>1.1000000000000001</v>
      </c>
      <c r="E252" s="54">
        <v>0</v>
      </c>
      <c r="F252" s="79">
        <f t="shared" ref="F252" si="12">(C252*D252)-E252</f>
        <v>5.5550000000000006</v>
      </c>
    </row>
    <row r="253" spans="1:6" s="47" customFormat="1" ht="15" hidden="1" customHeight="1" x14ac:dyDescent="0.2">
      <c r="A253" s="217"/>
      <c r="B253" s="77" t="s">
        <v>894</v>
      </c>
      <c r="C253" s="54">
        <v>12.6</v>
      </c>
      <c r="D253" s="54">
        <v>1.1000000000000001</v>
      </c>
      <c r="E253" s="54">
        <v>0</v>
      </c>
      <c r="F253" s="79">
        <f>(C253*D253)-E253</f>
        <v>13.860000000000001</v>
      </c>
    </row>
    <row r="254" spans="1:6" s="47" customFormat="1" ht="15" hidden="1" customHeight="1" x14ac:dyDescent="0.2">
      <c r="A254" s="217"/>
      <c r="B254" s="77" t="s">
        <v>895</v>
      </c>
      <c r="C254" s="54">
        <v>17.05</v>
      </c>
      <c r="D254" s="54">
        <v>2.8</v>
      </c>
      <c r="E254" s="54">
        <v>0</v>
      </c>
      <c r="F254" s="79">
        <f t="shared" ref="F254:F268" si="13">(C254*D254)-E254</f>
        <v>47.74</v>
      </c>
    </row>
    <row r="255" spans="1:6" s="47" customFormat="1" ht="15" hidden="1" customHeight="1" x14ac:dyDescent="0.2">
      <c r="A255" s="217"/>
      <c r="B255" s="77" t="s">
        <v>896</v>
      </c>
      <c r="C255" s="54">
        <v>11.82</v>
      </c>
      <c r="D255" s="54">
        <v>2.7</v>
      </c>
      <c r="E255" s="54">
        <v>0</v>
      </c>
      <c r="F255" s="79">
        <f t="shared" si="13"/>
        <v>31.914000000000001</v>
      </c>
    </row>
    <row r="256" spans="1:6" s="47" customFormat="1" ht="15" hidden="1" customHeight="1" x14ac:dyDescent="0.2">
      <c r="A256" s="217"/>
      <c r="B256" s="77" t="s">
        <v>897</v>
      </c>
      <c r="C256" s="54">
        <v>5.16</v>
      </c>
      <c r="D256" s="54">
        <v>3</v>
      </c>
      <c r="E256" s="54">
        <v>0</v>
      </c>
      <c r="F256" s="79">
        <f t="shared" si="13"/>
        <v>15.48</v>
      </c>
    </row>
    <row r="257" spans="1:6" s="47" customFormat="1" ht="15" hidden="1" customHeight="1" x14ac:dyDescent="0.2">
      <c r="A257" s="217"/>
      <c r="B257" s="77" t="s">
        <v>898</v>
      </c>
      <c r="C257" s="54">
        <v>6.75</v>
      </c>
      <c r="D257" s="54">
        <v>3</v>
      </c>
      <c r="E257" s="54">
        <v>0</v>
      </c>
      <c r="F257" s="79">
        <f t="shared" si="13"/>
        <v>20.25</v>
      </c>
    </row>
    <row r="258" spans="1:6" s="47" customFormat="1" ht="15" hidden="1" customHeight="1" x14ac:dyDescent="0.2">
      <c r="A258" s="217"/>
      <c r="B258" s="77" t="s">
        <v>899</v>
      </c>
      <c r="C258" s="88">
        <v>1.28</v>
      </c>
      <c r="D258" s="88">
        <v>2.95</v>
      </c>
      <c r="E258" s="88">
        <v>0</v>
      </c>
      <c r="F258" s="79">
        <f t="shared" si="13"/>
        <v>3.7760000000000002</v>
      </c>
    </row>
    <row r="259" spans="1:6" s="47" customFormat="1" ht="15" hidden="1" customHeight="1" x14ac:dyDescent="0.2">
      <c r="A259" s="217"/>
      <c r="B259" s="77" t="s">
        <v>900</v>
      </c>
      <c r="C259" s="88">
        <v>1.28</v>
      </c>
      <c r="D259" s="88">
        <v>3</v>
      </c>
      <c r="E259" s="88">
        <f>0.8*2.1</f>
        <v>1.6800000000000002</v>
      </c>
      <c r="F259" s="79">
        <f t="shared" si="13"/>
        <v>2.1599999999999997</v>
      </c>
    </row>
    <row r="260" spans="1:6" s="47" customFormat="1" ht="15" hidden="1" customHeight="1" x14ac:dyDescent="0.2">
      <c r="A260" s="217"/>
      <c r="B260" s="77" t="s">
        <v>924</v>
      </c>
      <c r="C260" s="54">
        <v>8.2899999999999991</v>
      </c>
      <c r="D260" s="54">
        <v>1.1000000000000001</v>
      </c>
      <c r="E260" s="54">
        <v>0</v>
      </c>
      <c r="F260" s="79">
        <f t="shared" si="13"/>
        <v>9.1189999999999998</v>
      </c>
    </row>
    <row r="261" spans="1:6" s="47" customFormat="1" ht="15" hidden="1" customHeight="1" x14ac:dyDescent="0.2">
      <c r="A261" s="217"/>
      <c r="B261" s="77" t="s">
        <v>925</v>
      </c>
      <c r="C261" s="54">
        <v>3.43</v>
      </c>
      <c r="D261" s="54">
        <v>2.8</v>
      </c>
      <c r="E261" s="54">
        <f>2*0.9*2.2</f>
        <v>3.9600000000000004</v>
      </c>
      <c r="F261" s="79">
        <f t="shared" si="13"/>
        <v>5.6439999999999984</v>
      </c>
    </row>
    <row r="262" spans="1:6" s="47" customFormat="1" ht="15" hidden="1" customHeight="1" x14ac:dyDescent="0.2">
      <c r="A262" s="217"/>
      <c r="B262" s="77" t="s">
        <v>926</v>
      </c>
      <c r="C262" s="54">
        <v>1.57</v>
      </c>
      <c r="D262" s="54">
        <v>3</v>
      </c>
      <c r="E262" s="54">
        <v>0</v>
      </c>
      <c r="F262" s="79">
        <f t="shared" si="13"/>
        <v>4.71</v>
      </c>
    </row>
    <row r="263" spans="1:6" s="47" customFormat="1" ht="15" hidden="1" customHeight="1" x14ac:dyDescent="0.2">
      <c r="A263" s="217"/>
      <c r="B263" s="77" t="s">
        <v>959</v>
      </c>
      <c r="C263" s="54">
        <v>2</v>
      </c>
      <c r="D263" s="54">
        <v>2.8</v>
      </c>
      <c r="E263" s="54">
        <v>0</v>
      </c>
      <c r="F263" s="79">
        <f t="shared" si="13"/>
        <v>5.6</v>
      </c>
    </row>
    <row r="264" spans="1:6" s="47" customFormat="1" ht="15" hidden="1" customHeight="1" x14ac:dyDescent="0.2">
      <c r="A264" s="217"/>
      <c r="B264" s="77" t="s">
        <v>960</v>
      </c>
      <c r="C264" s="54">
        <v>2</v>
      </c>
      <c r="D264" s="54">
        <v>2.8</v>
      </c>
      <c r="E264" s="54">
        <v>0</v>
      </c>
      <c r="F264" s="79">
        <f t="shared" si="13"/>
        <v>5.6</v>
      </c>
    </row>
    <row r="265" spans="1:6" s="47" customFormat="1" ht="15" hidden="1" customHeight="1" x14ac:dyDescent="0.2">
      <c r="A265" s="217"/>
      <c r="B265" s="77" t="s">
        <v>927</v>
      </c>
      <c r="C265" s="54">
        <v>2.92</v>
      </c>
      <c r="D265" s="54">
        <v>2.8</v>
      </c>
      <c r="E265" s="54">
        <f>1.5*0.4</f>
        <v>0.60000000000000009</v>
      </c>
      <c r="F265" s="79">
        <f t="shared" si="13"/>
        <v>7.5760000000000005</v>
      </c>
    </row>
    <row r="266" spans="1:6" s="47" customFormat="1" ht="15" hidden="1" customHeight="1" x14ac:dyDescent="0.2">
      <c r="A266" s="217"/>
      <c r="B266" s="77" t="s">
        <v>961</v>
      </c>
      <c r="C266" s="54">
        <v>1.93</v>
      </c>
      <c r="D266" s="54">
        <v>2.8</v>
      </c>
      <c r="E266" s="54">
        <v>0</v>
      </c>
      <c r="F266" s="79">
        <f t="shared" si="13"/>
        <v>5.4039999999999999</v>
      </c>
    </row>
    <row r="267" spans="1:6" s="47" customFormat="1" ht="15" hidden="1" customHeight="1" x14ac:dyDescent="0.2">
      <c r="A267" s="217"/>
      <c r="B267" s="77" t="s">
        <v>928</v>
      </c>
      <c r="C267" s="54">
        <v>2.4</v>
      </c>
      <c r="D267" s="54">
        <v>1.1000000000000001</v>
      </c>
      <c r="E267" s="54">
        <v>0</v>
      </c>
      <c r="F267" s="79">
        <f t="shared" si="13"/>
        <v>2.64</v>
      </c>
    </row>
    <row r="268" spans="1:6" s="47" customFormat="1" ht="15" hidden="1" customHeight="1" x14ac:dyDescent="0.2">
      <c r="A268" s="217"/>
      <c r="B268" s="77" t="s">
        <v>962</v>
      </c>
      <c r="C268" s="54">
        <v>8.82</v>
      </c>
      <c r="D268" s="54">
        <v>1.1000000000000001</v>
      </c>
      <c r="E268" s="54">
        <v>0</v>
      </c>
      <c r="F268" s="79">
        <f t="shared" si="13"/>
        <v>9.7020000000000017</v>
      </c>
    </row>
    <row r="269" spans="1:6" s="47" customFormat="1" ht="15" hidden="1" customHeight="1" x14ac:dyDescent="0.2">
      <c r="A269" s="67" t="s">
        <v>876</v>
      </c>
      <c r="B269" s="76" t="s">
        <v>932</v>
      </c>
      <c r="C269" s="54">
        <v>6.6</v>
      </c>
      <c r="D269" s="54">
        <v>0.4</v>
      </c>
      <c r="E269" s="54">
        <v>0</v>
      </c>
      <c r="F269" s="79">
        <f>(C269*D269)-E269</f>
        <v>2.64</v>
      </c>
    </row>
    <row r="270" spans="1:6" s="47" customFormat="1" ht="14.25" hidden="1" customHeight="1" x14ac:dyDescent="0.2">
      <c r="A270" s="89" t="s">
        <v>876</v>
      </c>
      <c r="B270" s="90" t="s">
        <v>992</v>
      </c>
      <c r="C270" s="54">
        <f>24.28+24.28+6.7</f>
        <v>55.260000000000005</v>
      </c>
      <c r="D270" s="54">
        <v>0.4</v>
      </c>
      <c r="E270" s="54">
        <v>0</v>
      </c>
      <c r="F270" s="79">
        <f>(C270*D270)-E270</f>
        <v>22.104000000000003</v>
      </c>
    </row>
    <row r="271" spans="1:6" s="47" customFormat="1" ht="37.5" hidden="1" customHeight="1" x14ac:dyDescent="0.2">
      <c r="A271" s="210" t="s">
        <v>993</v>
      </c>
      <c r="B271" s="211"/>
      <c r="C271" s="88">
        <f>12.59+23.72+5.37+17.66+35.13+26.15+25.44+9.24+6.45+27.55+17.8</f>
        <v>207.10000000000002</v>
      </c>
      <c r="D271" s="88">
        <v>0.4</v>
      </c>
      <c r="E271" s="88">
        <v>0</v>
      </c>
      <c r="F271" s="74">
        <f>(C271*D271)-E271</f>
        <v>82.840000000000018</v>
      </c>
    </row>
    <row r="272" spans="1:6" s="47" customFormat="1" ht="15" hidden="1" customHeight="1" x14ac:dyDescent="0.2">
      <c r="A272" s="80" t="s">
        <v>1096</v>
      </c>
      <c r="B272" s="78" t="s">
        <v>1095</v>
      </c>
      <c r="C272" s="88">
        <v>52</v>
      </c>
      <c r="D272" s="88">
        <v>1.4</v>
      </c>
      <c r="E272" s="88">
        <v>0</v>
      </c>
      <c r="F272" s="79">
        <f t="shared" ref="F272" si="14">(C272*D272)-E272</f>
        <v>72.8</v>
      </c>
    </row>
    <row r="273" spans="1:6" s="53" customFormat="1" ht="16.5" hidden="1" customHeight="1" x14ac:dyDescent="0.2">
      <c r="A273" s="169" t="s">
        <v>832</v>
      </c>
      <c r="B273" s="170"/>
      <c r="C273" s="170"/>
      <c r="D273" s="170"/>
      <c r="E273" s="170"/>
      <c r="F273" s="74">
        <f>SUM(F16:F272)</f>
        <v>3362.6042999999977</v>
      </c>
    </row>
    <row r="274" spans="1:6" s="43" customFormat="1" ht="14.25" hidden="1" customHeight="1" x14ac:dyDescent="0.2">
      <c r="A274" s="169" t="s">
        <v>1094</v>
      </c>
      <c r="B274" s="170"/>
      <c r="C274" s="170"/>
      <c r="D274" s="170"/>
      <c r="E274" s="170"/>
      <c r="F274" s="50">
        <v>3301.92</v>
      </c>
    </row>
    <row r="275" spans="1:6" s="43" customFormat="1" ht="14.25" hidden="1" customHeight="1" x14ac:dyDescent="0.2">
      <c r="A275" s="169" t="s">
        <v>1025</v>
      </c>
      <c r="B275" s="170"/>
      <c r="C275" s="170"/>
      <c r="D275" s="170"/>
      <c r="E275" s="170"/>
      <c r="F275" s="50">
        <v>3093.0742999999979</v>
      </c>
    </row>
    <row r="276" spans="1:6" s="43" customFormat="1" ht="15.75" hidden="1" customHeight="1" x14ac:dyDescent="0.2">
      <c r="A276" s="171" t="s">
        <v>1026</v>
      </c>
      <c r="B276" s="172"/>
      <c r="C276" s="172"/>
      <c r="D276" s="172"/>
      <c r="E276" s="172"/>
      <c r="F276" s="73">
        <f>F274-F275</f>
        <v>208.84570000000213</v>
      </c>
    </row>
    <row r="277" spans="1:6" s="43" customFormat="1" ht="15.75" hidden="1" customHeight="1" x14ac:dyDescent="0.2">
      <c r="A277" s="186" t="s">
        <v>1097</v>
      </c>
      <c r="B277" s="187"/>
      <c r="C277" s="187"/>
      <c r="D277" s="187"/>
      <c r="E277" s="187"/>
      <c r="F277" s="96">
        <f>F274-F273</f>
        <v>-60.68429999999762</v>
      </c>
    </row>
    <row r="278" spans="1:6" ht="14.25" hidden="1" customHeight="1" x14ac:dyDescent="0.2">
      <c r="A278" s="227"/>
      <c r="B278" s="228"/>
      <c r="C278" s="228"/>
      <c r="D278" s="85"/>
      <c r="E278" s="85"/>
      <c r="F278" s="86"/>
    </row>
    <row r="279" spans="1:6" s="43" customFormat="1" ht="39.75" customHeight="1" x14ac:dyDescent="0.2">
      <c r="A279" s="45" t="s">
        <v>963</v>
      </c>
      <c r="B279" s="191" t="s">
        <v>141</v>
      </c>
      <c r="C279" s="192"/>
      <c r="D279" s="192"/>
      <c r="E279" s="192"/>
      <c r="F279" s="193"/>
    </row>
    <row r="280" spans="1:6" s="47" customFormat="1" ht="14.25" customHeight="1" x14ac:dyDescent="0.2">
      <c r="A280" s="48" t="s">
        <v>821</v>
      </c>
      <c r="B280" s="49"/>
      <c r="C280" s="49" t="s">
        <v>824</v>
      </c>
      <c r="D280" s="49" t="s">
        <v>823</v>
      </c>
      <c r="E280" s="49" t="s">
        <v>835</v>
      </c>
      <c r="F280" s="51" t="s">
        <v>964</v>
      </c>
    </row>
    <row r="281" spans="1:6" s="47" customFormat="1" ht="14.25" customHeight="1" x14ac:dyDescent="0.2">
      <c r="A281" s="89" t="s">
        <v>830</v>
      </c>
      <c r="B281" s="90"/>
      <c r="C281" s="54">
        <f>23.95+8.8+23.95</f>
        <v>56.7</v>
      </c>
      <c r="D281" s="54">
        <v>0.95</v>
      </c>
      <c r="E281" s="54">
        <v>0</v>
      </c>
      <c r="F281" s="79">
        <f>(C281*D281)-E281</f>
        <v>53.865000000000002</v>
      </c>
    </row>
    <row r="282" spans="1:6" s="47" customFormat="1" ht="14.25" customHeight="1" x14ac:dyDescent="0.2">
      <c r="A282" s="89" t="s">
        <v>876</v>
      </c>
      <c r="B282" s="90"/>
      <c r="C282" s="54">
        <f>24.28+24.28+9+7.7</f>
        <v>65.260000000000005</v>
      </c>
      <c r="D282" s="54">
        <v>0.4</v>
      </c>
      <c r="E282" s="54">
        <v>0</v>
      </c>
      <c r="F282" s="79">
        <f>(C282*D282)-E282</f>
        <v>26.104000000000003</v>
      </c>
    </row>
    <row r="283" spans="1:6" s="47" customFormat="1" ht="14.25" customHeight="1" x14ac:dyDescent="0.2">
      <c r="A283" s="89" t="s">
        <v>965</v>
      </c>
      <c r="B283" s="90"/>
      <c r="C283" s="54">
        <f>2.68+13.6</f>
        <v>16.28</v>
      </c>
      <c r="D283" s="54">
        <v>0.5</v>
      </c>
      <c r="E283" s="54">
        <v>0</v>
      </c>
      <c r="F283" s="79">
        <f t="shared" ref="F283:F292" si="15">(C283*D283)-E283</f>
        <v>8.14</v>
      </c>
    </row>
    <row r="284" spans="1:6" s="47" customFormat="1" ht="14.25" customHeight="1" x14ac:dyDescent="0.2">
      <c r="A284" s="229" t="s">
        <v>966</v>
      </c>
      <c r="B284" s="230"/>
      <c r="C284" s="54">
        <v>12.22</v>
      </c>
      <c r="D284" s="54">
        <v>0.4</v>
      </c>
      <c r="E284" s="54">
        <v>0</v>
      </c>
      <c r="F284" s="79">
        <f t="shared" si="15"/>
        <v>4.8880000000000008</v>
      </c>
    </row>
    <row r="285" spans="1:6" s="47" customFormat="1" ht="14.25" customHeight="1" x14ac:dyDescent="0.2">
      <c r="A285" s="231"/>
      <c r="B285" s="232"/>
      <c r="C285" s="54">
        <v>23.16</v>
      </c>
      <c r="D285" s="54">
        <v>0.3</v>
      </c>
      <c r="E285" s="54">
        <v>0</v>
      </c>
      <c r="F285" s="79">
        <f t="shared" si="15"/>
        <v>6.9479999999999995</v>
      </c>
    </row>
    <row r="286" spans="1:6" s="47" customFormat="1" ht="14.25" customHeight="1" x14ac:dyDescent="0.2">
      <c r="A286" s="231"/>
      <c r="B286" s="232"/>
      <c r="C286" s="54">
        <v>5.0999999999999996</v>
      </c>
      <c r="D286" s="54">
        <v>0.4</v>
      </c>
      <c r="E286" s="54">
        <v>0</v>
      </c>
      <c r="F286" s="79">
        <f t="shared" si="15"/>
        <v>2.04</v>
      </c>
    </row>
    <row r="287" spans="1:6" s="47" customFormat="1" ht="14.25" customHeight="1" x14ac:dyDescent="0.2">
      <c r="A287" s="231"/>
      <c r="B287" s="232"/>
      <c r="C287" s="54">
        <v>17.7</v>
      </c>
      <c r="D287" s="54">
        <v>0.35</v>
      </c>
      <c r="E287" s="54">
        <v>0</v>
      </c>
      <c r="F287" s="79">
        <f t="shared" si="15"/>
        <v>6.1949999999999994</v>
      </c>
    </row>
    <row r="288" spans="1:6" s="47" customFormat="1" ht="14.25" customHeight="1" x14ac:dyDescent="0.2">
      <c r="A288" s="233"/>
      <c r="B288" s="234"/>
      <c r="C288" s="54">
        <v>19</v>
      </c>
      <c r="D288" s="54">
        <v>0.5</v>
      </c>
      <c r="E288" s="54">
        <v>0</v>
      </c>
      <c r="F288" s="79">
        <f t="shared" si="15"/>
        <v>9.5</v>
      </c>
    </row>
    <row r="289" spans="1:6" s="47" customFormat="1" ht="30" customHeight="1" x14ac:dyDescent="0.2">
      <c r="A289" s="110" t="s">
        <v>1158</v>
      </c>
      <c r="B289" s="78"/>
      <c r="C289" s="88">
        <f>(1.6*2)+(1*2)</f>
        <v>5.2</v>
      </c>
      <c r="D289" s="88">
        <v>1.7</v>
      </c>
      <c r="E289" s="88">
        <v>0</v>
      </c>
      <c r="F289" s="74">
        <f t="shared" si="15"/>
        <v>8.84</v>
      </c>
    </row>
    <row r="290" spans="1:6" s="47" customFormat="1" ht="14.25" customHeight="1" x14ac:dyDescent="0.2">
      <c r="A290" s="89" t="s">
        <v>967</v>
      </c>
      <c r="B290" s="90"/>
      <c r="C290" s="54">
        <v>125</v>
      </c>
      <c r="D290" s="54">
        <v>0.2</v>
      </c>
      <c r="E290" s="54">
        <v>0</v>
      </c>
      <c r="F290" s="79">
        <f t="shared" si="15"/>
        <v>25</v>
      </c>
    </row>
    <row r="291" spans="1:6" s="47" customFormat="1" ht="14.25" customHeight="1" x14ac:dyDescent="0.2">
      <c r="A291" s="89" t="s">
        <v>968</v>
      </c>
      <c r="B291" s="90"/>
      <c r="C291" s="54">
        <v>4</v>
      </c>
      <c r="D291" s="54">
        <v>0.2</v>
      </c>
      <c r="E291" s="54">
        <v>0</v>
      </c>
      <c r="F291" s="79">
        <f t="shared" si="15"/>
        <v>0.8</v>
      </c>
    </row>
    <row r="292" spans="1:6" s="47" customFormat="1" ht="30" customHeight="1" x14ac:dyDescent="0.2">
      <c r="A292" s="235" t="s">
        <v>1220</v>
      </c>
      <c r="B292" s="236"/>
      <c r="C292" s="54">
        <f>15+36.89</f>
        <v>51.89</v>
      </c>
      <c r="D292" s="88">
        <v>0.5</v>
      </c>
      <c r="E292" s="88">
        <v>0</v>
      </c>
      <c r="F292" s="79">
        <f t="shared" si="15"/>
        <v>25.945</v>
      </c>
    </row>
    <row r="293" spans="1:6" s="47" customFormat="1" ht="30" customHeight="1" x14ac:dyDescent="0.2">
      <c r="A293" s="235" t="s">
        <v>1256</v>
      </c>
      <c r="B293" s="236"/>
      <c r="C293" s="88">
        <f>11.1+2.54+5.44+8.85+3.85+1.2</f>
        <v>32.980000000000004</v>
      </c>
      <c r="D293" s="88">
        <v>0.5</v>
      </c>
      <c r="E293" s="88">
        <v>0</v>
      </c>
      <c r="F293" s="79">
        <f t="shared" ref="F293" si="16">(C293*D293)-E293</f>
        <v>16.490000000000002</v>
      </c>
    </row>
    <row r="294" spans="1:6" s="53" customFormat="1" ht="16.5" customHeight="1" x14ac:dyDescent="0.2">
      <c r="A294" s="169" t="s">
        <v>832</v>
      </c>
      <c r="B294" s="170"/>
      <c r="C294" s="170"/>
      <c r="D294" s="170"/>
      <c r="E294" s="170"/>
      <c r="F294" s="74">
        <f>SUM(F281:F293)</f>
        <v>194.75500000000002</v>
      </c>
    </row>
    <row r="295" spans="1:6" s="43" customFormat="1" ht="14.25" customHeight="1" x14ac:dyDescent="0.2">
      <c r="A295" s="169" t="s">
        <v>1094</v>
      </c>
      <c r="B295" s="170"/>
      <c r="C295" s="170"/>
      <c r="D295" s="170"/>
      <c r="E295" s="170"/>
      <c r="F295" s="50">
        <v>254.7</v>
      </c>
    </row>
    <row r="296" spans="1:6" s="43" customFormat="1" ht="14.25" customHeight="1" x14ac:dyDescent="0.2">
      <c r="A296" s="169" t="s">
        <v>1257</v>
      </c>
      <c r="B296" s="170"/>
      <c r="C296" s="170"/>
      <c r="D296" s="170"/>
      <c r="E296" s="170"/>
      <c r="F296" s="50">
        <v>178.27</v>
      </c>
    </row>
    <row r="297" spans="1:6" s="43" customFormat="1" ht="16.5" customHeight="1" x14ac:dyDescent="0.2">
      <c r="A297" s="171" t="s">
        <v>1258</v>
      </c>
      <c r="B297" s="172"/>
      <c r="C297" s="172"/>
      <c r="D297" s="172"/>
      <c r="E297" s="172"/>
      <c r="F297" s="73">
        <f>F294-F296</f>
        <v>16.485000000000014</v>
      </c>
    </row>
    <row r="298" spans="1:6" ht="14.25" customHeight="1" x14ac:dyDescent="0.2">
      <c r="A298" s="225"/>
      <c r="B298" s="226"/>
      <c r="C298" s="226"/>
      <c r="D298" s="118"/>
      <c r="E298" s="118"/>
      <c r="F298" s="119"/>
    </row>
  </sheetData>
  <mergeCells count="36">
    <mergeCell ref="A298:C298"/>
    <mergeCell ref="A273:E273"/>
    <mergeCell ref="A275:E275"/>
    <mergeCell ref="A276:E276"/>
    <mergeCell ref="A278:C278"/>
    <mergeCell ref="B279:F279"/>
    <mergeCell ref="A294:E294"/>
    <mergeCell ref="A296:E296"/>
    <mergeCell ref="A297:E297"/>
    <mergeCell ref="A284:B288"/>
    <mergeCell ref="A274:E274"/>
    <mergeCell ref="A277:E277"/>
    <mergeCell ref="A295:E295"/>
    <mergeCell ref="A293:B293"/>
    <mergeCell ref="A292:B292"/>
    <mergeCell ref="A11:F11"/>
    <mergeCell ref="A16:A32"/>
    <mergeCell ref="B13:F13"/>
    <mergeCell ref="B14:F14"/>
    <mergeCell ref="A33:A49"/>
    <mergeCell ref="A271:B271"/>
    <mergeCell ref="A50:A53"/>
    <mergeCell ref="A54:A69"/>
    <mergeCell ref="B68:B69"/>
    <mergeCell ref="A107:A129"/>
    <mergeCell ref="A156:A172"/>
    <mergeCell ref="A173:A187"/>
    <mergeCell ref="A205:A219"/>
    <mergeCell ref="A237:A251"/>
    <mergeCell ref="A70:A94"/>
    <mergeCell ref="A95:A106"/>
    <mergeCell ref="A130:A138"/>
    <mergeCell ref="A139:A155"/>
    <mergeCell ref="A188:A204"/>
    <mergeCell ref="A220:A236"/>
    <mergeCell ref="A252:A268"/>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936F-BEC6-470B-96C3-6CDA6EEC0CD4}">
  <sheetPr>
    <tabColor theme="4" tint="-0.499984740745262"/>
  </sheetPr>
  <dimension ref="A1:F66"/>
  <sheetViews>
    <sheetView view="pageBreakPreview" topLeftCell="A50" zoomScale="90" zoomScaleNormal="95" zoomScaleSheetLayoutView="90" workbookViewId="0">
      <selection activeCell="B53" sqref="B53:E53"/>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1229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88" t="s">
        <v>1239</v>
      </c>
      <c r="B11" s="189"/>
      <c r="C11" s="189"/>
      <c r="D11" s="189"/>
      <c r="E11" s="190"/>
    </row>
    <row r="12" spans="1:6" x14ac:dyDescent="0.2">
      <c r="A12" s="34"/>
      <c r="E12" s="36"/>
    </row>
    <row r="13" spans="1:6" ht="17.25" customHeight="1" x14ac:dyDescent="0.2">
      <c r="A13" s="44" t="s">
        <v>1110</v>
      </c>
      <c r="B13" s="185" t="s">
        <v>224</v>
      </c>
      <c r="C13" s="185"/>
      <c r="D13" s="185"/>
      <c r="E13" s="185"/>
    </row>
    <row r="14" spans="1:6" s="43" customFormat="1" ht="42" hidden="1" customHeight="1" x14ac:dyDescent="0.2">
      <c r="A14" s="45" t="s">
        <v>1213</v>
      </c>
      <c r="B14" s="168" t="s">
        <v>226</v>
      </c>
      <c r="C14" s="168"/>
      <c r="D14" s="168"/>
      <c r="E14" s="168"/>
      <c r="F14" s="72"/>
    </row>
    <row r="15" spans="1:6" s="53" customFormat="1" ht="16.5" hidden="1" customHeight="1" x14ac:dyDescent="0.2">
      <c r="A15" s="240" t="s">
        <v>821</v>
      </c>
      <c r="B15" s="241"/>
      <c r="C15" s="87"/>
      <c r="D15" s="87" t="s">
        <v>822</v>
      </c>
      <c r="E15" s="74" t="s">
        <v>934</v>
      </c>
    </row>
    <row r="16" spans="1:6" s="53" customFormat="1" ht="16.5" hidden="1" customHeight="1" x14ac:dyDescent="0.2">
      <c r="A16" s="120" t="s">
        <v>1214</v>
      </c>
      <c r="B16" s="81"/>
      <c r="C16" s="91"/>
      <c r="D16" s="91">
        <v>440</v>
      </c>
      <c r="E16" s="74">
        <f>D16</f>
        <v>440</v>
      </c>
    </row>
    <row r="17" spans="1:6" s="53" customFormat="1" ht="16.5" hidden="1" customHeight="1" x14ac:dyDescent="0.2">
      <c r="A17" s="130" t="s">
        <v>1215</v>
      </c>
      <c r="B17" s="81"/>
      <c r="C17" s="91"/>
      <c r="D17" s="91">
        <v>30</v>
      </c>
      <c r="E17" s="74">
        <f>D17</f>
        <v>30</v>
      </c>
    </row>
    <row r="18" spans="1:6" s="53" customFormat="1" ht="16.5" hidden="1" customHeight="1" x14ac:dyDescent="0.2">
      <c r="A18" s="169" t="s">
        <v>1216</v>
      </c>
      <c r="B18" s="170"/>
      <c r="C18" s="170"/>
      <c r="D18" s="170"/>
      <c r="E18" s="74">
        <f>SUM(E16:E17)</f>
        <v>470</v>
      </c>
    </row>
    <row r="19" spans="1:6" s="53" customFormat="1" ht="16.5" hidden="1" customHeight="1" x14ac:dyDescent="0.2">
      <c r="A19" s="169" t="s">
        <v>1217</v>
      </c>
      <c r="B19" s="170"/>
      <c r="C19" s="170"/>
      <c r="D19" s="170"/>
      <c r="E19" s="74">
        <v>1502.47</v>
      </c>
    </row>
    <row r="20" spans="1:6" s="43" customFormat="1" ht="14.25" hidden="1" customHeight="1" x14ac:dyDescent="0.2">
      <c r="A20" s="169" t="s">
        <v>1218</v>
      </c>
      <c r="B20" s="170"/>
      <c r="C20" s="170"/>
      <c r="D20" s="170"/>
      <c r="E20" s="50">
        <v>0</v>
      </c>
    </row>
    <row r="21" spans="1:6" s="43" customFormat="1" ht="16.5" hidden="1" customHeight="1" x14ac:dyDescent="0.2">
      <c r="A21" s="171" t="s">
        <v>1219</v>
      </c>
      <c r="B21" s="172"/>
      <c r="C21" s="172"/>
      <c r="D21" s="172"/>
      <c r="E21" s="73">
        <f>E18-E20</f>
        <v>470</v>
      </c>
    </row>
    <row r="22" spans="1:6" ht="14.25" hidden="1" customHeight="1" x14ac:dyDescent="0.2">
      <c r="A22" s="227"/>
      <c r="B22" s="228"/>
      <c r="C22" s="85"/>
      <c r="D22" s="85"/>
      <c r="E22" s="86"/>
    </row>
    <row r="23" spans="1:6" s="43" customFormat="1" ht="42" customHeight="1" x14ac:dyDescent="0.2">
      <c r="A23" s="45" t="s">
        <v>1113</v>
      </c>
      <c r="B23" s="168" t="s">
        <v>230</v>
      </c>
      <c r="C23" s="168"/>
      <c r="D23" s="168"/>
      <c r="E23" s="168"/>
      <c r="F23" s="72"/>
    </row>
    <row r="24" spans="1:6" s="53" customFormat="1" ht="16.5" customHeight="1" x14ac:dyDescent="0.2">
      <c r="A24" s="240" t="s">
        <v>821</v>
      </c>
      <c r="B24" s="241"/>
      <c r="C24" s="87" t="s">
        <v>892</v>
      </c>
      <c r="D24" s="87" t="s">
        <v>822</v>
      </c>
      <c r="E24" s="74" t="s">
        <v>934</v>
      </c>
    </row>
    <row r="25" spans="1:6" s="53" customFormat="1" ht="16.5" customHeight="1" x14ac:dyDescent="0.2">
      <c r="A25" s="237" t="s">
        <v>1127</v>
      </c>
      <c r="B25" s="81" t="s">
        <v>890</v>
      </c>
      <c r="C25" s="91">
        <v>1</v>
      </c>
      <c r="D25" s="91">
        <f>3+(6.1*0.3)</f>
        <v>4.83</v>
      </c>
      <c r="E25" s="74">
        <f>C25*D25</f>
        <v>4.83</v>
      </c>
    </row>
    <row r="26" spans="1:6" s="53" customFormat="1" ht="16.5" customHeight="1" x14ac:dyDescent="0.2">
      <c r="A26" s="238"/>
      <c r="B26" s="81" t="s">
        <v>891</v>
      </c>
      <c r="C26" s="91">
        <v>1</v>
      </c>
      <c r="D26" s="91">
        <f>3+(6.1*0.3)</f>
        <v>4.83</v>
      </c>
      <c r="E26" s="74">
        <f t="shared" ref="E26:E29" si="0">C26*D26</f>
        <v>4.83</v>
      </c>
    </row>
    <row r="27" spans="1:6" s="53" customFormat="1" ht="16.5" customHeight="1" x14ac:dyDescent="0.2">
      <c r="A27" s="238"/>
      <c r="B27" s="81" t="s">
        <v>889</v>
      </c>
      <c r="C27" s="91">
        <v>1</v>
      </c>
      <c r="D27" s="91">
        <f>(13.2*0.3)+10.78</f>
        <v>14.739999999999998</v>
      </c>
      <c r="E27" s="74">
        <f t="shared" si="0"/>
        <v>14.739999999999998</v>
      </c>
    </row>
    <row r="28" spans="1:6" s="53" customFormat="1" ht="16.5" customHeight="1" x14ac:dyDescent="0.2">
      <c r="A28" s="238"/>
      <c r="B28" s="81" t="s">
        <v>1240</v>
      </c>
      <c r="C28" s="91">
        <v>2</v>
      </c>
      <c r="D28" s="91">
        <v>0</v>
      </c>
      <c r="E28" s="74">
        <f t="shared" si="0"/>
        <v>0</v>
      </c>
    </row>
    <row r="29" spans="1:6" s="53" customFormat="1" ht="16.5" customHeight="1" x14ac:dyDescent="0.2">
      <c r="A29" s="242"/>
      <c r="B29" s="81" t="s">
        <v>1241</v>
      </c>
      <c r="C29" s="91">
        <v>1</v>
      </c>
      <c r="D29" s="91">
        <v>250</v>
      </c>
      <c r="E29" s="74">
        <f t="shared" si="0"/>
        <v>250</v>
      </c>
    </row>
    <row r="30" spans="1:6" s="53" customFormat="1" ht="16.5" customHeight="1" x14ac:dyDescent="0.2">
      <c r="A30" s="239" t="s">
        <v>973</v>
      </c>
      <c r="B30" s="81" t="s">
        <v>890</v>
      </c>
      <c r="C30" s="91">
        <v>1</v>
      </c>
      <c r="D30" s="91">
        <f>3+(6.1*0.3)</f>
        <v>4.83</v>
      </c>
      <c r="E30" s="74">
        <f>C30*D30</f>
        <v>4.83</v>
      </c>
    </row>
    <row r="31" spans="1:6" s="53" customFormat="1" ht="16.5" customHeight="1" x14ac:dyDescent="0.2">
      <c r="A31" s="239"/>
      <c r="B31" s="81" t="s">
        <v>891</v>
      </c>
      <c r="C31" s="91">
        <v>1</v>
      </c>
      <c r="D31" s="91">
        <f>3+(6.1*0.3)</f>
        <v>4.83</v>
      </c>
      <c r="E31" s="74">
        <f t="shared" ref="E31:E32" si="1">C31*D31</f>
        <v>4.83</v>
      </c>
    </row>
    <row r="32" spans="1:6" s="53" customFormat="1" ht="16.5" customHeight="1" x14ac:dyDescent="0.2">
      <c r="A32" s="239"/>
      <c r="B32" s="81" t="s">
        <v>889</v>
      </c>
      <c r="C32" s="91">
        <v>1</v>
      </c>
      <c r="D32" s="91">
        <f>5.12+(7.4*0.3)</f>
        <v>7.34</v>
      </c>
      <c r="E32" s="74">
        <f t="shared" si="1"/>
        <v>7.34</v>
      </c>
    </row>
    <row r="33" spans="1:5" s="53" customFormat="1" ht="16.5" customHeight="1" x14ac:dyDescent="0.2">
      <c r="A33" s="237" t="s">
        <v>986</v>
      </c>
      <c r="B33" s="81" t="s">
        <v>890</v>
      </c>
      <c r="C33" s="91">
        <v>1</v>
      </c>
      <c r="D33" s="75">
        <f>3.15+(6.3*0.3)</f>
        <v>5.04</v>
      </c>
      <c r="E33" s="74">
        <f t="shared" ref="E33:E47" si="2">D33</f>
        <v>5.04</v>
      </c>
    </row>
    <row r="34" spans="1:5" s="53" customFormat="1" ht="16.5" customHeight="1" x14ac:dyDescent="0.2">
      <c r="A34" s="238"/>
      <c r="B34" s="81" t="s">
        <v>891</v>
      </c>
      <c r="C34" s="91">
        <v>1</v>
      </c>
      <c r="D34" s="75">
        <f>3.15+(6.3*0.3)</f>
        <v>5.04</v>
      </c>
      <c r="E34" s="74">
        <f t="shared" si="2"/>
        <v>5.04</v>
      </c>
    </row>
    <row r="35" spans="1:5" s="53" customFormat="1" ht="16.5" customHeight="1" x14ac:dyDescent="0.2">
      <c r="A35" s="238"/>
      <c r="B35" s="81" t="s">
        <v>978</v>
      </c>
      <c r="C35" s="91">
        <v>1</v>
      </c>
      <c r="D35" s="75">
        <f>3.68+(6.8*0.3)</f>
        <v>5.7200000000000006</v>
      </c>
      <c r="E35" s="74">
        <f t="shared" si="2"/>
        <v>5.7200000000000006</v>
      </c>
    </row>
    <row r="36" spans="1:5" s="53" customFormat="1" ht="16.5" customHeight="1" x14ac:dyDescent="0.2">
      <c r="A36" s="238"/>
      <c r="B36" s="81" t="s">
        <v>1011</v>
      </c>
      <c r="C36" s="91">
        <v>1</v>
      </c>
      <c r="D36" s="75">
        <f>1.61+(5.1*0.3)</f>
        <v>3.1399999999999997</v>
      </c>
      <c r="E36" s="74">
        <f t="shared" si="2"/>
        <v>3.1399999999999997</v>
      </c>
    </row>
    <row r="37" spans="1:5" s="53" customFormat="1" ht="16.5" customHeight="1" x14ac:dyDescent="0.2">
      <c r="A37" s="237" t="s">
        <v>999</v>
      </c>
      <c r="B37" s="81" t="s">
        <v>890</v>
      </c>
      <c r="C37" s="91">
        <v>1</v>
      </c>
      <c r="D37" s="75">
        <f>3.15+(6.3*0.3)</f>
        <v>5.04</v>
      </c>
      <c r="E37" s="74">
        <f t="shared" si="2"/>
        <v>5.04</v>
      </c>
    </row>
    <row r="38" spans="1:5" s="53" customFormat="1" ht="16.5" customHeight="1" x14ac:dyDescent="0.2">
      <c r="A38" s="238"/>
      <c r="B38" s="81" t="s">
        <v>891</v>
      </c>
      <c r="C38" s="91">
        <v>1</v>
      </c>
      <c r="D38" s="75">
        <f>3.15+(6.3*0.3)</f>
        <v>5.04</v>
      </c>
      <c r="E38" s="74">
        <f t="shared" si="2"/>
        <v>5.04</v>
      </c>
    </row>
    <row r="39" spans="1:5" s="53" customFormat="1" ht="16.5" customHeight="1" x14ac:dyDescent="0.2">
      <c r="A39" s="238"/>
      <c r="B39" s="81" t="s">
        <v>978</v>
      </c>
      <c r="C39" s="91">
        <v>1</v>
      </c>
      <c r="D39" s="75">
        <f>3.68+(6.8*0.3)</f>
        <v>5.7200000000000006</v>
      </c>
      <c r="E39" s="74">
        <f t="shared" si="2"/>
        <v>5.7200000000000006</v>
      </c>
    </row>
    <row r="40" spans="1:5" s="53" customFormat="1" ht="16.5" customHeight="1" x14ac:dyDescent="0.2">
      <c r="A40" s="238"/>
      <c r="B40" s="81" t="s">
        <v>1011</v>
      </c>
      <c r="C40" s="91">
        <v>1</v>
      </c>
      <c r="D40" s="75">
        <f>1.61+(5.1*0.3)</f>
        <v>3.1399999999999997</v>
      </c>
      <c r="E40" s="74">
        <f t="shared" si="2"/>
        <v>3.1399999999999997</v>
      </c>
    </row>
    <row r="41" spans="1:5" s="53" customFormat="1" ht="16.5" customHeight="1" x14ac:dyDescent="0.2">
      <c r="A41" s="237" t="s">
        <v>1000</v>
      </c>
      <c r="B41" s="81" t="s">
        <v>890</v>
      </c>
      <c r="C41" s="91">
        <v>1</v>
      </c>
      <c r="D41" s="75">
        <f>3.15+(6.3*0.3)</f>
        <v>5.04</v>
      </c>
      <c r="E41" s="74">
        <f t="shared" ref="E41:E44" si="3">D41</f>
        <v>5.04</v>
      </c>
    </row>
    <row r="42" spans="1:5" s="53" customFormat="1" ht="16.5" customHeight="1" x14ac:dyDescent="0.2">
      <c r="A42" s="238"/>
      <c r="B42" s="81" t="s">
        <v>891</v>
      </c>
      <c r="C42" s="91">
        <v>1</v>
      </c>
      <c r="D42" s="75">
        <f>3.15+(6.3*0.3)</f>
        <v>5.04</v>
      </c>
      <c r="E42" s="74">
        <f t="shared" si="3"/>
        <v>5.04</v>
      </c>
    </row>
    <row r="43" spans="1:5" s="53" customFormat="1" ht="16.5" customHeight="1" x14ac:dyDescent="0.2">
      <c r="A43" s="238"/>
      <c r="B43" s="81" t="s">
        <v>978</v>
      </c>
      <c r="C43" s="91">
        <v>1</v>
      </c>
      <c r="D43" s="75">
        <f>3.68+(6.8*0.3)</f>
        <v>5.7200000000000006</v>
      </c>
      <c r="E43" s="74">
        <f t="shared" si="3"/>
        <v>5.7200000000000006</v>
      </c>
    </row>
    <row r="44" spans="1:5" s="53" customFormat="1" ht="16.5" customHeight="1" x14ac:dyDescent="0.2">
      <c r="A44" s="238"/>
      <c r="B44" s="81" t="s">
        <v>1011</v>
      </c>
      <c r="C44" s="91">
        <v>1</v>
      </c>
      <c r="D44" s="75">
        <f>1.61+(5.1*0.3)</f>
        <v>3.1399999999999997</v>
      </c>
      <c r="E44" s="74">
        <f t="shared" si="3"/>
        <v>3.1399999999999997</v>
      </c>
    </row>
    <row r="45" spans="1:5" s="53" customFormat="1" ht="16.5" customHeight="1" x14ac:dyDescent="0.2">
      <c r="A45" s="237" t="s">
        <v>1212</v>
      </c>
      <c r="B45" s="81" t="s">
        <v>890</v>
      </c>
      <c r="C45" s="91">
        <v>1</v>
      </c>
      <c r="D45" s="75">
        <f>3.15+(6.3*0.3)</f>
        <v>5.04</v>
      </c>
      <c r="E45" s="74">
        <f t="shared" si="2"/>
        <v>5.04</v>
      </c>
    </row>
    <row r="46" spans="1:5" s="53" customFormat="1" ht="16.5" customHeight="1" x14ac:dyDescent="0.2">
      <c r="A46" s="238"/>
      <c r="B46" s="81" t="s">
        <v>891</v>
      </c>
      <c r="C46" s="91">
        <v>1</v>
      </c>
      <c r="D46" s="75">
        <f>3.15+(6.3*0.3)</f>
        <v>5.04</v>
      </c>
      <c r="E46" s="74">
        <f t="shared" si="2"/>
        <v>5.04</v>
      </c>
    </row>
    <row r="47" spans="1:5" s="53" customFormat="1" ht="16.5" customHeight="1" x14ac:dyDescent="0.2">
      <c r="A47" s="238"/>
      <c r="B47" s="81" t="s">
        <v>978</v>
      </c>
      <c r="C47" s="91">
        <v>1</v>
      </c>
      <c r="D47" s="75">
        <f>3.68+(6.8*0.3)</f>
        <v>5.7200000000000006</v>
      </c>
      <c r="E47" s="74">
        <f t="shared" si="2"/>
        <v>5.7200000000000006</v>
      </c>
    </row>
    <row r="48" spans="1:5" s="53" customFormat="1" ht="16.5" customHeight="1" x14ac:dyDescent="0.2">
      <c r="A48" s="169" t="s">
        <v>1111</v>
      </c>
      <c r="B48" s="170"/>
      <c r="C48" s="170"/>
      <c r="D48" s="170"/>
      <c r="E48" s="74">
        <f>SUM(E25:E47)</f>
        <v>364.02000000000015</v>
      </c>
    </row>
    <row r="49" spans="1:6" s="53" customFormat="1" ht="16.5" customHeight="1" x14ac:dyDescent="0.2">
      <c r="A49" s="169" t="s">
        <v>1112</v>
      </c>
      <c r="B49" s="170"/>
      <c r="C49" s="170"/>
      <c r="D49" s="170"/>
      <c r="E49" s="74">
        <v>675.21</v>
      </c>
    </row>
    <row r="50" spans="1:6" s="43" customFormat="1" ht="14.25" customHeight="1" x14ac:dyDescent="0.2">
      <c r="A50" s="169" t="s">
        <v>1242</v>
      </c>
      <c r="B50" s="170"/>
      <c r="C50" s="170"/>
      <c r="D50" s="170"/>
      <c r="E50" s="50">
        <v>114.02</v>
      </c>
    </row>
    <row r="51" spans="1:6" s="43" customFormat="1" ht="16.5" customHeight="1" x14ac:dyDescent="0.2">
      <c r="A51" s="171" t="s">
        <v>1243</v>
      </c>
      <c r="B51" s="172"/>
      <c r="C51" s="172"/>
      <c r="D51" s="172"/>
      <c r="E51" s="73">
        <f>E48-E50</f>
        <v>250.00000000000017</v>
      </c>
    </row>
    <row r="52" spans="1:6" ht="14.25" customHeight="1" x14ac:dyDescent="0.2">
      <c r="A52" s="227"/>
      <c r="B52" s="228"/>
      <c r="C52" s="85"/>
      <c r="D52" s="85"/>
      <c r="E52" s="86"/>
    </row>
    <row r="53" spans="1:6" s="43" customFormat="1" ht="42" customHeight="1" x14ac:dyDescent="0.2">
      <c r="A53" s="45" t="s">
        <v>1230</v>
      </c>
      <c r="B53" s="168" t="s">
        <v>236</v>
      </c>
      <c r="C53" s="168"/>
      <c r="D53" s="168"/>
      <c r="E53" s="168"/>
      <c r="F53" s="72"/>
    </row>
    <row r="54" spans="1:6" s="53" customFormat="1" ht="16.5" customHeight="1" x14ac:dyDescent="0.2">
      <c r="A54" s="240" t="s">
        <v>821</v>
      </c>
      <c r="B54" s="241"/>
      <c r="C54" s="87"/>
      <c r="D54" s="87" t="s">
        <v>822</v>
      </c>
      <c r="E54" s="74" t="s">
        <v>934</v>
      </c>
    </row>
    <row r="55" spans="1:6" s="53" customFormat="1" ht="16.5" customHeight="1" x14ac:dyDescent="0.2">
      <c r="A55" s="239" t="s">
        <v>1231</v>
      </c>
      <c r="B55" s="81" t="s">
        <v>1232</v>
      </c>
      <c r="C55" s="91"/>
      <c r="D55" s="91">
        <v>13.49</v>
      </c>
      <c r="E55" s="74">
        <f>D55</f>
        <v>13.49</v>
      </c>
    </row>
    <row r="56" spans="1:6" s="53" customFormat="1" ht="16.5" customHeight="1" x14ac:dyDescent="0.2">
      <c r="A56" s="239"/>
      <c r="B56" s="81" t="s">
        <v>1233</v>
      </c>
      <c r="C56" s="91"/>
      <c r="D56" s="91">
        <v>3.64</v>
      </c>
      <c r="E56" s="74">
        <f t="shared" ref="E56:E61" si="4">D56</f>
        <v>3.64</v>
      </c>
    </row>
    <row r="57" spans="1:6" s="53" customFormat="1" ht="16.5" customHeight="1" x14ac:dyDescent="0.2">
      <c r="A57" s="239"/>
      <c r="B57" s="81" t="s">
        <v>1234</v>
      </c>
      <c r="C57" s="91"/>
      <c r="D57" s="91">
        <v>21.06</v>
      </c>
      <c r="E57" s="74">
        <f t="shared" si="4"/>
        <v>21.06</v>
      </c>
    </row>
    <row r="58" spans="1:6" s="53" customFormat="1" ht="16.5" customHeight="1" x14ac:dyDescent="0.2">
      <c r="A58" s="239" t="s">
        <v>1235</v>
      </c>
      <c r="B58" s="81" t="s">
        <v>1232</v>
      </c>
      <c r="C58" s="91"/>
      <c r="D58" s="91">
        <v>18.989999999999998</v>
      </c>
      <c r="E58" s="74">
        <f t="shared" si="4"/>
        <v>18.989999999999998</v>
      </c>
    </row>
    <row r="59" spans="1:6" s="53" customFormat="1" ht="16.5" customHeight="1" x14ac:dyDescent="0.2">
      <c r="A59" s="239"/>
      <c r="B59" s="81" t="s">
        <v>1233</v>
      </c>
      <c r="C59" s="91"/>
      <c r="D59" s="91">
        <v>57.96</v>
      </c>
      <c r="E59" s="74">
        <f t="shared" si="4"/>
        <v>57.96</v>
      </c>
    </row>
    <row r="60" spans="1:6" s="53" customFormat="1" ht="16.5" customHeight="1" x14ac:dyDescent="0.2">
      <c r="A60" s="239"/>
      <c r="B60" s="81" t="s">
        <v>1234</v>
      </c>
      <c r="C60" s="91"/>
      <c r="D60" s="91">
        <v>0</v>
      </c>
      <c r="E60" s="74">
        <f t="shared" ref="E60" si="5">C60*D60</f>
        <v>0</v>
      </c>
    </row>
    <row r="61" spans="1:6" s="53" customFormat="1" ht="16.5" customHeight="1" x14ac:dyDescent="0.2">
      <c r="A61" s="80" t="s">
        <v>1114</v>
      </c>
      <c r="B61" s="81" t="s">
        <v>1238</v>
      </c>
      <c r="C61" s="91"/>
      <c r="D61" s="91">
        <v>209.86</v>
      </c>
      <c r="E61" s="74">
        <f t="shared" si="4"/>
        <v>209.86</v>
      </c>
    </row>
    <row r="62" spans="1:6" s="53" customFormat="1" ht="16.5" customHeight="1" x14ac:dyDescent="0.2">
      <c r="A62" s="169" t="s">
        <v>937</v>
      </c>
      <c r="B62" s="170"/>
      <c r="C62" s="170"/>
      <c r="D62" s="170"/>
      <c r="E62" s="74">
        <f>SUM(E55:E61)</f>
        <v>325</v>
      </c>
    </row>
    <row r="63" spans="1:6" s="53" customFormat="1" ht="16.5" customHeight="1" x14ac:dyDescent="0.2">
      <c r="A63" s="169" t="s">
        <v>938</v>
      </c>
      <c r="B63" s="170"/>
      <c r="C63" s="170"/>
      <c r="D63" s="170"/>
      <c r="E63" s="74">
        <v>2177.6799999999998</v>
      </c>
    </row>
    <row r="64" spans="1:6" s="43" customFormat="1" ht="14.25" customHeight="1" x14ac:dyDescent="0.2">
      <c r="A64" s="169" t="s">
        <v>1237</v>
      </c>
      <c r="B64" s="170"/>
      <c r="C64" s="170"/>
      <c r="D64" s="170"/>
      <c r="E64" s="50">
        <v>0</v>
      </c>
    </row>
    <row r="65" spans="1:5" s="43" customFormat="1" ht="16.5" customHeight="1" x14ac:dyDescent="0.2">
      <c r="A65" s="171" t="s">
        <v>1236</v>
      </c>
      <c r="B65" s="172"/>
      <c r="C65" s="172"/>
      <c r="D65" s="172"/>
      <c r="E65" s="73">
        <f>E62-E64</f>
        <v>325</v>
      </c>
    </row>
    <row r="66" spans="1:5" ht="14.25" customHeight="1" x14ac:dyDescent="0.2">
      <c r="A66" s="227"/>
      <c r="B66" s="228"/>
      <c r="C66" s="85"/>
      <c r="D66" s="85"/>
      <c r="E66" s="86"/>
    </row>
  </sheetData>
  <mergeCells count="31">
    <mergeCell ref="A64:D64"/>
    <mergeCell ref="A65:D65"/>
    <mergeCell ref="A66:B66"/>
    <mergeCell ref="A25:A29"/>
    <mergeCell ref="A62:D62"/>
    <mergeCell ref="A63:D63"/>
    <mergeCell ref="B53:E53"/>
    <mergeCell ref="A54:B54"/>
    <mergeCell ref="A55:A57"/>
    <mergeCell ref="A58:A60"/>
    <mergeCell ref="A49:D49"/>
    <mergeCell ref="A50:D50"/>
    <mergeCell ref="A51:D51"/>
    <mergeCell ref="A52:B52"/>
    <mergeCell ref="A33:A36"/>
    <mergeCell ref="A37:A40"/>
    <mergeCell ref="A11:E11"/>
    <mergeCell ref="B13:E13"/>
    <mergeCell ref="B23:E23"/>
    <mergeCell ref="A24:B24"/>
    <mergeCell ref="B14:E14"/>
    <mergeCell ref="A15:B15"/>
    <mergeCell ref="A18:D18"/>
    <mergeCell ref="A19:D19"/>
    <mergeCell ref="A45:A47"/>
    <mergeCell ref="A48:D48"/>
    <mergeCell ref="A41:A44"/>
    <mergeCell ref="A20:D20"/>
    <mergeCell ref="A21:D21"/>
    <mergeCell ref="A22:B22"/>
    <mergeCell ref="A30:A32"/>
  </mergeCells>
  <phoneticPr fontId="17"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7A89-777F-4A2C-813C-53F5D5A6D808}">
  <sheetPr>
    <tabColor theme="4" tint="-0.499984740745262"/>
  </sheetPr>
  <dimension ref="A1:F113"/>
  <sheetViews>
    <sheetView view="pageBreakPreview" zoomScale="90" zoomScaleNormal="95" zoomScaleSheetLayoutView="90" workbookViewId="0">
      <selection activeCell="C9" sqref="C9"/>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1229</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188" t="s">
        <v>1239</v>
      </c>
      <c r="B11" s="189"/>
      <c r="C11" s="189"/>
      <c r="D11" s="189"/>
      <c r="E11" s="190"/>
    </row>
    <row r="12" spans="1:5" x14ac:dyDescent="0.2">
      <c r="A12" s="34"/>
      <c r="E12" s="36"/>
    </row>
    <row r="13" spans="1:5" ht="17.25" customHeight="1" x14ac:dyDescent="0.2">
      <c r="A13" s="44" t="s">
        <v>935</v>
      </c>
      <c r="B13" s="185" t="s">
        <v>238</v>
      </c>
      <c r="C13" s="185"/>
      <c r="D13" s="185"/>
      <c r="E13" s="185"/>
    </row>
    <row r="14" spans="1:5" s="43" customFormat="1" ht="39.75" hidden="1" customHeight="1" x14ac:dyDescent="0.2">
      <c r="A14" s="45" t="s">
        <v>1135</v>
      </c>
      <c r="B14" s="168" t="s">
        <v>242</v>
      </c>
      <c r="C14" s="168"/>
      <c r="D14" s="168"/>
      <c r="E14" s="168"/>
    </row>
    <row r="15" spans="1:5" ht="14.25" hidden="1" customHeight="1" x14ac:dyDescent="0.2">
      <c r="A15" s="204" t="s">
        <v>821</v>
      </c>
      <c r="B15" s="205"/>
      <c r="C15" s="49" t="s">
        <v>892</v>
      </c>
      <c r="D15" s="49" t="s">
        <v>822</v>
      </c>
      <c r="E15" s="111" t="s">
        <v>934</v>
      </c>
    </row>
    <row r="16" spans="1:5" ht="14.25" hidden="1" customHeight="1" x14ac:dyDescent="0.2">
      <c r="A16" s="112" t="s">
        <v>1127</v>
      </c>
      <c r="B16" s="114"/>
      <c r="C16" s="103"/>
      <c r="D16" s="103"/>
      <c r="E16" s="62"/>
    </row>
    <row r="17" spans="1:5" ht="14.25" hidden="1" customHeight="1" x14ac:dyDescent="0.2">
      <c r="A17" s="243" t="s">
        <v>1119</v>
      </c>
      <c r="B17" s="244"/>
      <c r="C17" s="103">
        <v>2</v>
      </c>
      <c r="D17" s="103">
        <v>3</v>
      </c>
      <c r="E17" s="62">
        <f>C17*D17</f>
        <v>6</v>
      </c>
    </row>
    <row r="18" spans="1:5" ht="14.25" hidden="1" customHeight="1" x14ac:dyDescent="0.2">
      <c r="A18" s="113" t="s">
        <v>889</v>
      </c>
      <c r="B18" s="114"/>
      <c r="C18" s="103">
        <v>1</v>
      </c>
      <c r="D18" s="103">
        <v>10.78</v>
      </c>
      <c r="E18" s="62">
        <f>C18*D18</f>
        <v>10.78</v>
      </c>
    </row>
    <row r="19" spans="1:5" ht="14.25" hidden="1" customHeight="1" x14ac:dyDescent="0.2">
      <c r="A19" s="243" t="s">
        <v>956</v>
      </c>
      <c r="B19" s="244"/>
      <c r="C19" s="103">
        <v>1</v>
      </c>
      <c r="D19" s="103">
        <v>2.4</v>
      </c>
      <c r="E19" s="62">
        <f>C19*D19</f>
        <v>2.4</v>
      </c>
    </row>
    <row r="20" spans="1:5" ht="14.25" hidden="1" customHeight="1" x14ac:dyDescent="0.2">
      <c r="A20" s="112" t="s">
        <v>1136</v>
      </c>
      <c r="B20" s="114"/>
      <c r="C20" s="103"/>
      <c r="D20" s="103"/>
      <c r="E20" s="62"/>
    </row>
    <row r="21" spans="1:5" ht="14.25" hidden="1" customHeight="1" x14ac:dyDescent="0.2">
      <c r="A21" s="243" t="s">
        <v>1119</v>
      </c>
      <c r="B21" s="244"/>
      <c r="C21" s="103">
        <v>2</v>
      </c>
      <c r="D21" s="103">
        <v>3</v>
      </c>
      <c r="E21" s="62">
        <f t="shared" ref="E21:E23" si="0">C21*D21</f>
        <v>6</v>
      </c>
    </row>
    <row r="22" spans="1:5" ht="14.25" hidden="1" customHeight="1" x14ac:dyDescent="0.2">
      <c r="A22" s="113" t="s">
        <v>889</v>
      </c>
      <c r="B22" s="114"/>
      <c r="C22" s="103">
        <v>1</v>
      </c>
      <c r="D22" s="103">
        <v>5.9</v>
      </c>
      <c r="E22" s="62">
        <f t="shared" si="0"/>
        <v>5.9</v>
      </c>
    </row>
    <row r="23" spans="1:5" ht="14.25" hidden="1" customHeight="1" x14ac:dyDescent="0.2">
      <c r="A23" s="243" t="s">
        <v>956</v>
      </c>
      <c r="B23" s="244"/>
      <c r="C23" s="103">
        <v>1</v>
      </c>
      <c r="D23" s="103">
        <v>2.4</v>
      </c>
      <c r="E23" s="62">
        <f t="shared" si="0"/>
        <v>2.4</v>
      </c>
    </row>
    <row r="24" spans="1:5" ht="14.25" hidden="1" customHeight="1" x14ac:dyDescent="0.2">
      <c r="A24" s="112" t="s">
        <v>1138</v>
      </c>
      <c r="B24" s="114"/>
      <c r="C24" s="103"/>
      <c r="D24" s="103"/>
      <c r="E24" s="62"/>
    </row>
    <row r="25" spans="1:5" ht="14.25" hidden="1" customHeight="1" x14ac:dyDescent="0.2">
      <c r="A25" s="243" t="s">
        <v>1139</v>
      </c>
      <c r="B25" s="244"/>
      <c r="C25" s="103">
        <v>3</v>
      </c>
      <c r="D25" s="103">
        <v>1.61</v>
      </c>
      <c r="E25" s="62">
        <f>C25*D25</f>
        <v>4.83</v>
      </c>
    </row>
    <row r="26" spans="1:5" s="43" customFormat="1" ht="15.75" hidden="1" customHeight="1" x14ac:dyDescent="0.2">
      <c r="A26" s="201" t="s">
        <v>1137</v>
      </c>
      <c r="B26" s="202"/>
      <c r="C26" s="115">
        <v>4</v>
      </c>
      <c r="D26" s="115">
        <v>3.15</v>
      </c>
      <c r="E26" s="116">
        <f>C26*D26</f>
        <v>12.6</v>
      </c>
    </row>
    <row r="27" spans="1:5" s="43" customFormat="1" ht="14.25" hidden="1" customHeight="1" x14ac:dyDescent="0.2">
      <c r="A27" s="201" t="s">
        <v>891</v>
      </c>
      <c r="B27" s="202"/>
      <c r="C27" s="115">
        <v>4</v>
      </c>
      <c r="D27" s="115">
        <v>3.15</v>
      </c>
      <c r="E27" s="116">
        <f>C27*D27</f>
        <v>12.6</v>
      </c>
    </row>
    <row r="28" spans="1:5" s="43" customFormat="1" ht="14.25" hidden="1" customHeight="1" x14ac:dyDescent="0.2">
      <c r="A28" s="201" t="s">
        <v>1140</v>
      </c>
      <c r="B28" s="202"/>
      <c r="C28" s="115">
        <v>4</v>
      </c>
      <c r="D28" s="115">
        <v>3.68</v>
      </c>
      <c r="E28" s="116">
        <f>C28*D28</f>
        <v>14.72</v>
      </c>
    </row>
    <row r="29" spans="1:5" ht="14.25" hidden="1" customHeight="1" x14ac:dyDescent="0.2">
      <c r="A29" s="173" t="s">
        <v>1142</v>
      </c>
      <c r="B29" s="174"/>
      <c r="C29" s="174"/>
      <c r="D29" s="174"/>
      <c r="E29" s="62">
        <f>SUM(E17:E28)</f>
        <v>78.23</v>
      </c>
    </row>
    <row r="30" spans="1:5" ht="14.25" hidden="1" customHeight="1" x14ac:dyDescent="0.2">
      <c r="A30" s="173" t="s">
        <v>1141</v>
      </c>
      <c r="B30" s="174"/>
      <c r="C30" s="174"/>
      <c r="D30" s="174"/>
      <c r="E30" s="62">
        <v>138.11000000000001</v>
      </c>
    </row>
    <row r="31" spans="1:5" ht="14.25" hidden="1" customHeight="1" x14ac:dyDescent="0.2">
      <c r="A31" s="175" t="s">
        <v>1143</v>
      </c>
      <c r="B31" s="176"/>
      <c r="C31" s="176"/>
      <c r="D31" s="176"/>
      <c r="E31" s="70">
        <v>49.07</v>
      </c>
    </row>
    <row r="32" spans="1:5" ht="14.25" hidden="1" customHeight="1" x14ac:dyDescent="0.2">
      <c r="A32" s="177" t="s">
        <v>1210</v>
      </c>
      <c r="B32" s="178"/>
      <c r="C32" s="178"/>
      <c r="D32" s="178"/>
      <c r="E32" s="63">
        <f>E29-E31</f>
        <v>29.160000000000004</v>
      </c>
    </row>
    <row r="33" spans="1:6" ht="14.25" hidden="1" customHeight="1" x14ac:dyDescent="0.2">
      <c r="A33" s="175"/>
      <c r="B33" s="176"/>
      <c r="C33" s="176"/>
      <c r="D33" s="176"/>
      <c r="E33" s="70"/>
    </row>
    <row r="34" spans="1:6" s="43" customFormat="1" ht="42" customHeight="1" x14ac:dyDescent="0.2">
      <c r="A34" s="45" t="s">
        <v>936</v>
      </c>
      <c r="B34" s="168" t="s">
        <v>246</v>
      </c>
      <c r="C34" s="168"/>
      <c r="D34" s="168"/>
      <c r="E34" s="168"/>
      <c r="F34" s="72"/>
    </row>
    <row r="35" spans="1:6" s="53" customFormat="1" ht="16.5" customHeight="1" x14ac:dyDescent="0.2">
      <c r="A35" s="240" t="s">
        <v>821</v>
      </c>
      <c r="B35" s="241"/>
      <c r="C35" s="81"/>
      <c r="D35" s="87" t="s">
        <v>822</v>
      </c>
      <c r="E35" s="74" t="s">
        <v>934</v>
      </c>
    </row>
    <row r="36" spans="1:6" s="53" customFormat="1" ht="16.5" customHeight="1" x14ac:dyDescent="0.2">
      <c r="A36" s="239" t="s">
        <v>1116</v>
      </c>
      <c r="B36" s="81" t="s">
        <v>1117</v>
      </c>
      <c r="C36" s="75"/>
      <c r="D36" s="91">
        <v>68.38</v>
      </c>
      <c r="E36" s="74">
        <f t="shared" ref="E36:E44" si="1">D36</f>
        <v>68.38</v>
      </c>
    </row>
    <row r="37" spans="1:6" s="53" customFormat="1" ht="16.5" customHeight="1" x14ac:dyDescent="0.2">
      <c r="A37" s="239"/>
      <c r="B37" s="81" t="s">
        <v>1118</v>
      </c>
      <c r="C37" s="75"/>
      <c r="D37" s="91">
        <v>43.51</v>
      </c>
      <c r="E37" s="74">
        <f t="shared" ref="E37" si="2">D37</f>
        <v>43.51</v>
      </c>
    </row>
    <row r="38" spans="1:6" s="53" customFormat="1" ht="16.5" customHeight="1" x14ac:dyDescent="0.2">
      <c r="A38" s="239"/>
      <c r="B38" s="81" t="s">
        <v>890</v>
      </c>
      <c r="C38" s="75"/>
      <c r="D38" s="91">
        <v>3</v>
      </c>
      <c r="E38" s="74">
        <f t="shared" si="1"/>
        <v>3</v>
      </c>
    </row>
    <row r="39" spans="1:6" s="53" customFormat="1" ht="16.5" customHeight="1" x14ac:dyDescent="0.2">
      <c r="A39" s="239"/>
      <c r="B39" s="81" t="s">
        <v>891</v>
      </c>
      <c r="C39" s="75"/>
      <c r="D39" s="91">
        <v>3</v>
      </c>
      <c r="E39" s="74">
        <f t="shared" si="1"/>
        <v>3</v>
      </c>
    </row>
    <row r="40" spans="1:6" s="53" customFormat="1" ht="16.5" customHeight="1" x14ac:dyDescent="0.2">
      <c r="A40" s="239"/>
      <c r="B40" s="81" t="s">
        <v>956</v>
      </c>
      <c r="C40" s="75"/>
      <c r="D40" s="91">
        <v>2.4</v>
      </c>
      <c r="E40" s="74">
        <f t="shared" si="1"/>
        <v>2.4</v>
      </c>
    </row>
    <row r="41" spans="1:6" s="53" customFormat="1" ht="16.5" customHeight="1" x14ac:dyDescent="0.2">
      <c r="A41" s="239"/>
      <c r="B41" s="81" t="s">
        <v>889</v>
      </c>
      <c r="C41" s="75"/>
      <c r="D41" s="91">
        <v>10.78</v>
      </c>
      <c r="E41" s="74">
        <f t="shared" si="1"/>
        <v>10.78</v>
      </c>
    </row>
    <row r="42" spans="1:6" s="53" customFormat="1" ht="16.5" customHeight="1" x14ac:dyDescent="0.2">
      <c r="A42" s="239"/>
      <c r="B42" s="81" t="s">
        <v>943</v>
      </c>
      <c r="C42" s="75"/>
      <c r="D42" s="91">
        <v>25.87</v>
      </c>
      <c r="E42" s="74">
        <f t="shared" ref="E42:E43" si="3">D42</f>
        <v>25.87</v>
      </c>
    </row>
    <row r="43" spans="1:6" s="53" customFormat="1" ht="16.5" customHeight="1" x14ac:dyDescent="0.2">
      <c r="A43" s="239"/>
      <c r="B43" s="81" t="s">
        <v>975</v>
      </c>
      <c r="C43" s="75"/>
      <c r="D43" s="75">
        <v>34.950000000000003</v>
      </c>
      <c r="E43" s="74">
        <f t="shared" si="3"/>
        <v>34.950000000000003</v>
      </c>
    </row>
    <row r="44" spans="1:6" s="53" customFormat="1" ht="16.5" customHeight="1" x14ac:dyDescent="0.2">
      <c r="A44" s="239"/>
      <c r="B44" s="92" t="s">
        <v>1211</v>
      </c>
      <c r="C44" s="75"/>
      <c r="D44" s="91">
        <f>9.1*2</f>
        <v>18.2</v>
      </c>
      <c r="E44" s="74">
        <f t="shared" si="1"/>
        <v>18.2</v>
      </c>
    </row>
    <row r="45" spans="1:6" s="53" customFormat="1" ht="16.5" customHeight="1" x14ac:dyDescent="0.2">
      <c r="A45" s="239" t="s">
        <v>973</v>
      </c>
      <c r="B45" s="81" t="s">
        <v>946</v>
      </c>
      <c r="C45" s="75"/>
      <c r="D45" s="91">
        <v>32.729999999999997</v>
      </c>
      <c r="E45" s="74">
        <f t="shared" ref="E45:E50" si="4">D45</f>
        <v>32.729999999999997</v>
      </c>
    </row>
    <row r="46" spans="1:6" s="53" customFormat="1" ht="16.5" customHeight="1" x14ac:dyDescent="0.2">
      <c r="A46" s="239"/>
      <c r="B46" s="81" t="s">
        <v>890</v>
      </c>
      <c r="C46" s="75"/>
      <c r="D46" s="91">
        <v>3</v>
      </c>
      <c r="E46" s="74">
        <f t="shared" si="4"/>
        <v>3</v>
      </c>
    </row>
    <row r="47" spans="1:6" s="53" customFormat="1" ht="16.5" customHeight="1" x14ac:dyDescent="0.2">
      <c r="A47" s="239"/>
      <c r="B47" s="81" t="s">
        <v>891</v>
      </c>
      <c r="C47" s="75"/>
      <c r="D47" s="91">
        <v>3</v>
      </c>
      <c r="E47" s="74">
        <f t="shared" si="4"/>
        <v>3</v>
      </c>
    </row>
    <row r="48" spans="1:6" s="53" customFormat="1" ht="16.5" customHeight="1" x14ac:dyDescent="0.2">
      <c r="A48" s="239"/>
      <c r="B48" s="81" t="s">
        <v>956</v>
      </c>
      <c r="C48" s="75"/>
      <c r="D48" s="91">
        <v>2.4</v>
      </c>
      <c r="E48" s="74">
        <f t="shared" si="4"/>
        <v>2.4</v>
      </c>
    </row>
    <row r="49" spans="1:5" s="53" customFormat="1" ht="16.5" customHeight="1" x14ac:dyDescent="0.2">
      <c r="A49" s="239"/>
      <c r="B49" s="81" t="s">
        <v>889</v>
      </c>
      <c r="C49" s="75"/>
      <c r="D49" s="91">
        <v>5.15</v>
      </c>
      <c r="E49" s="74">
        <f t="shared" si="4"/>
        <v>5.15</v>
      </c>
    </row>
    <row r="50" spans="1:5" s="53" customFormat="1" ht="16.5" customHeight="1" x14ac:dyDescent="0.2">
      <c r="A50" s="239"/>
      <c r="B50" s="81" t="s">
        <v>974</v>
      </c>
      <c r="C50" s="75"/>
      <c r="D50" s="75">
        <v>150.22</v>
      </c>
      <c r="E50" s="74">
        <f t="shared" si="4"/>
        <v>150.22</v>
      </c>
    </row>
    <row r="51" spans="1:5" s="53" customFormat="1" ht="16.5" customHeight="1" x14ac:dyDescent="0.2">
      <c r="A51" s="239" t="s">
        <v>971</v>
      </c>
      <c r="B51" s="81" t="s">
        <v>939</v>
      </c>
      <c r="C51" s="75"/>
      <c r="D51" s="75">
        <v>30.11</v>
      </c>
      <c r="E51" s="74">
        <f>D51</f>
        <v>30.11</v>
      </c>
    </row>
    <row r="52" spans="1:5" s="53" customFormat="1" ht="16.5" customHeight="1" x14ac:dyDescent="0.2">
      <c r="A52" s="239"/>
      <c r="B52" s="81" t="s">
        <v>940</v>
      </c>
      <c r="C52" s="75"/>
      <c r="D52" s="75">
        <v>11.22</v>
      </c>
      <c r="E52" s="74">
        <f t="shared" ref="E52:E101" si="5">D52</f>
        <v>11.22</v>
      </c>
    </row>
    <row r="53" spans="1:5" s="53" customFormat="1" ht="16.5" customHeight="1" x14ac:dyDescent="0.2">
      <c r="A53" s="239"/>
      <c r="B53" s="81" t="s">
        <v>941</v>
      </c>
      <c r="C53" s="75"/>
      <c r="D53" s="75">
        <v>11.22</v>
      </c>
      <c r="E53" s="74">
        <f t="shared" si="5"/>
        <v>11.22</v>
      </c>
    </row>
    <row r="54" spans="1:5" s="53" customFormat="1" ht="16.5" customHeight="1" x14ac:dyDescent="0.2">
      <c r="A54" s="239"/>
      <c r="B54" s="81" t="s">
        <v>942</v>
      </c>
      <c r="C54" s="75"/>
      <c r="D54" s="75">
        <v>19.329999999999998</v>
      </c>
      <c r="E54" s="74">
        <f t="shared" si="5"/>
        <v>19.329999999999998</v>
      </c>
    </row>
    <row r="55" spans="1:5" s="53" customFormat="1" ht="16.5" customHeight="1" x14ac:dyDescent="0.2">
      <c r="A55" s="239"/>
      <c r="B55" s="81" t="s">
        <v>943</v>
      </c>
      <c r="C55" s="75"/>
      <c r="D55" s="75">
        <v>13.2</v>
      </c>
      <c r="E55" s="74">
        <f t="shared" si="5"/>
        <v>13.2</v>
      </c>
    </row>
    <row r="56" spans="1:5" s="53" customFormat="1" ht="16.5" customHeight="1" x14ac:dyDescent="0.2">
      <c r="A56" s="239"/>
      <c r="B56" s="81" t="s">
        <v>944</v>
      </c>
      <c r="C56" s="75"/>
      <c r="D56" s="75">
        <v>41.78</v>
      </c>
      <c r="E56" s="74">
        <f t="shared" si="5"/>
        <v>41.78</v>
      </c>
    </row>
    <row r="57" spans="1:5" s="53" customFormat="1" ht="16.5" customHeight="1" x14ac:dyDescent="0.2">
      <c r="A57" s="239"/>
      <c r="B57" s="81" t="s">
        <v>945</v>
      </c>
      <c r="C57" s="75"/>
      <c r="D57" s="75">
        <v>33.159999999999997</v>
      </c>
      <c r="E57" s="74">
        <f t="shared" si="5"/>
        <v>33.159999999999997</v>
      </c>
    </row>
    <row r="58" spans="1:5" s="53" customFormat="1" ht="16.5" customHeight="1" x14ac:dyDescent="0.2">
      <c r="A58" s="239"/>
      <c r="B58" s="81" t="s">
        <v>946</v>
      </c>
      <c r="C58" s="75"/>
      <c r="D58" s="75">
        <v>31.22</v>
      </c>
      <c r="E58" s="74">
        <f t="shared" si="5"/>
        <v>31.22</v>
      </c>
    </row>
    <row r="59" spans="1:5" s="53" customFormat="1" ht="16.5" customHeight="1" x14ac:dyDescent="0.2">
      <c r="A59" s="239" t="s">
        <v>972</v>
      </c>
      <c r="B59" s="81" t="s">
        <v>947</v>
      </c>
      <c r="C59" s="75"/>
      <c r="D59" s="75">
        <v>10.42</v>
      </c>
      <c r="E59" s="74">
        <f t="shared" si="5"/>
        <v>10.42</v>
      </c>
    </row>
    <row r="60" spans="1:5" s="53" customFormat="1" ht="16.5" customHeight="1" x14ac:dyDescent="0.2">
      <c r="A60" s="239"/>
      <c r="B60" s="81" t="s">
        <v>948</v>
      </c>
      <c r="C60" s="75"/>
      <c r="D60" s="75">
        <v>5.72</v>
      </c>
      <c r="E60" s="74">
        <f t="shared" si="5"/>
        <v>5.72</v>
      </c>
    </row>
    <row r="61" spans="1:5" s="53" customFormat="1" ht="16.5" customHeight="1" x14ac:dyDescent="0.2">
      <c r="A61" s="239"/>
      <c r="B61" s="81" t="s">
        <v>949</v>
      </c>
      <c r="C61" s="75"/>
      <c r="D61" s="75">
        <v>29.7</v>
      </c>
      <c r="E61" s="74">
        <f t="shared" si="5"/>
        <v>29.7</v>
      </c>
    </row>
    <row r="62" spans="1:5" s="53" customFormat="1" ht="16.5" customHeight="1" x14ac:dyDescent="0.2">
      <c r="A62" s="239"/>
      <c r="B62" s="81" t="s">
        <v>950</v>
      </c>
      <c r="C62" s="75"/>
      <c r="D62" s="75">
        <v>15.85</v>
      </c>
      <c r="E62" s="74">
        <f t="shared" si="5"/>
        <v>15.85</v>
      </c>
    </row>
    <row r="63" spans="1:5" s="53" customFormat="1" ht="16.5" customHeight="1" x14ac:dyDescent="0.2">
      <c r="A63" s="239"/>
      <c r="B63" s="81" t="s">
        <v>951</v>
      </c>
      <c r="C63" s="75"/>
      <c r="D63" s="75">
        <v>11.23</v>
      </c>
      <c r="E63" s="74">
        <f t="shared" si="5"/>
        <v>11.23</v>
      </c>
    </row>
    <row r="64" spans="1:5" s="53" customFormat="1" ht="16.5" customHeight="1" x14ac:dyDescent="0.2">
      <c r="A64" s="239"/>
      <c r="B64" s="81" t="s">
        <v>952</v>
      </c>
      <c r="C64" s="75"/>
      <c r="D64" s="75">
        <v>12.66</v>
      </c>
      <c r="E64" s="74">
        <f t="shared" si="5"/>
        <v>12.66</v>
      </c>
    </row>
    <row r="65" spans="1:5" s="53" customFormat="1" ht="16.5" customHeight="1" x14ac:dyDescent="0.2">
      <c r="A65" s="239"/>
      <c r="B65" s="81" t="s">
        <v>953</v>
      </c>
      <c r="C65" s="75"/>
      <c r="D65" s="75">
        <v>18.420000000000002</v>
      </c>
      <c r="E65" s="74">
        <f t="shared" si="5"/>
        <v>18.420000000000002</v>
      </c>
    </row>
    <row r="66" spans="1:5" s="53" customFormat="1" ht="16.5" customHeight="1" x14ac:dyDescent="0.2">
      <c r="A66" s="237" t="s">
        <v>982</v>
      </c>
      <c r="B66" s="81" t="s">
        <v>983</v>
      </c>
      <c r="C66" s="75"/>
      <c r="D66" s="75">
        <v>52.65</v>
      </c>
      <c r="E66" s="74">
        <f t="shared" ref="E66:E81" si="6">D66</f>
        <v>52.65</v>
      </c>
    </row>
    <row r="67" spans="1:5" s="53" customFormat="1" ht="16.5" customHeight="1" x14ac:dyDescent="0.2">
      <c r="A67" s="238"/>
      <c r="B67" s="81" t="s">
        <v>984</v>
      </c>
      <c r="C67" s="75"/>
      <c r="D67" s="75">
        <v>19.510000000000002</v>
      </c>
      <c r="E67" s="74">
        <f t="shared" si="6"/>
        <v>19.510000000000002</v>
      </c>
    </row>
    <row r="68" spans="1:5" s="53" customFormat="1" ht="16.5" customHeight="1" x14ac:dyDescent="0.2">
      <c r="A68" s="238"/>
      <c r="B68" s="81" t="s">
        <v>976</v>
      </c>
      <c r="C68" s="75"/>
      <c r="D68" s="75">
        <v>23.25</v>
      </c>
      <c r="E68" s="74">
        <f t="shared" si="6"/>
        <v>23.25</v>
      </c>
    </row>
    <row r="69" spans="1:5" s="53" customFormat="1" ht="16.5" customHeight="1" x14ac:dyDescent="0.2">
      <c r="A69" s="238"/>
      <c r="B69" s="81" t="s">
        <v>977</v>
      </c>
      <c r="C69" s="75"/>
      <c r="D69" s="75">
        <v>7.58</v>
      </c>
      <c r="E69" s="74">
        <f t="shared" si="6"/>
        <v>7.58</v>
      </c>
    </row>
    <row r="70" spans="1:5" s="53" customFormat="1" ht="16.5" customHeight="1" x14ac:dyDescent="0.2">
      <c r="A70" s="238"/>
      <c r="B70" s="92" t="s">
        <v>985</v>
      </c>
      <c r="C70" s="75"/>
      <c r="D70" s="91">
        <v>93</v>
      </c>
      <c r="E70" s="74">
        <f t="shared" si="6"/>
        <v>93</v>
      </c>
    </row>
    <row r="71" spans="1:5" s="53" customFormat="1" ht="16.5" customHeight="1" x14ac:dyDescent="0.2">
      <c r="A71" s="242"/>
      <c r="B71" s="92" t="s">
        <v>981</v>
      </c>
      <c r="C71" s="75"/>
      <c r="D71" s="91">
        <v>23.47</v>
      </c>
      <c r="E71" s="74">
        <f t="shared" si="6"/>
        <v>23.47</v>
      </c>
    </row>
    <row r="72" spans="1:5" s="53" customFormat="1" ht="16.5" customHeight="1" x14ac:dyDescent="0.2">
      <c r="A72" s="237" t="s">
        <v>986</v>
      </c>
      <c r="B72" s="81" t="s">
        <v>987</v>
      </c>
      <c r="C72" s="75"/>
      <c r="D72" s="75">
        <v>28.43</v>
      </c>
      <c r="E72" s="74">
        <f t="shared" si="6"/>
        <v>28.43</v>
      </c>
    </row>
    <row r="73" spans="1:5" s="53" customFormat="1" ht="16.5" customHeight="1" x14ac:dyDescent="0.2">
      <c r="A73" s="238"/>
      <c r="B73" s="81" t="s">
        <v>1120</v>
      </c>
      <c r="C73" s="75"/>
      <c r="D73" s="75">
        <v>41.4</v>
      </c>
      <c r="E73" s="74">
        <f t="shared" si="6"/>
        <v>41.4</v>
      </c>
    </row>
    <row r="74" spans="1:5" s="53" customFormat="1" ht="16.5" customHeight="1" x14ac:dyDescent="0.2">
      <c r="A74" s="238"/>
      <c r="B74" s="81" t="s">
        <v>989</v>
      </c>
      <c r="C74" s="75"/>
      <c r="D74" s="91">
        <v>8.64</v>
      </c>
      <c r="E74" s="74">
        <f t="shared" si="6"/>
        <v>8.64</v>
      </c>
    </row>
    <row r="75" spans="1:5" s="53" customFormat="1" ht="16.5" customHeight="1" x14ac:dyDescent="0.2">
      <c r="A75" s="238"/>
      <c r="B75" s="81" t="s">
        <v>1119</v>
      </c>
      <c r="C75" s="75"/>
      <c r="D75" s="91">
        <f>3.15*2</f>
        <v>6.3</v>
      </c>
      <c r="E75" s="74">
        <f t="shared" ref="E75" si="7">D75</f>
        <v>6.3</v>
      </c>
    </row>
    <row r="76" spans="1:5" s="53" customFormat="1" ht="16.5" customHeight="1" x14ac:dyDescent="0.2">
      <c r="A76" s="238"/>
      <c r="B76" s="81" t="s">
        <v>978</v>
      </c>
      <c r="C76" s="75"/>
      <c r="D76" s="91">
        <v>3.68</v>
      </c>
      <c r="E76" s="74">
        <f t="shared" si="6"/>
        <v>3.68</v>
      </c>
    </row>
    <row r="77" spans="1:5" s="53" customFormat="1" ht="16.5" customHeight="1" x14ac:dyDescent="0.2">
      <c r="A77" s="238"/>
      <c r="B77" s="81" t="s">
        <v>1121</v>
      </c>
      <c r="C77" s="75"/>
      <c r="D77" s="75">
        <v>3.68</v>
      </c>
      <c r="E77" s="74">
        <f t="shared" ref="E77:E79" si="8">D77</f>
        <v>3.68</v>
      </c>
    </row>
    <row r="78" spans="1:5" s="53" customFormat="1" ht="16.5" customHeight="1" x14ac:dyDescent="0.2">
      <c r="A78" s="238"/>
      <c r="B78" s="92" t="s">
        <v>1010</v>
      </c>
      <c r="C78" s="75"/>
      <c r="D78" s="91">
        <v>16.72</v>
      </c>
      <c r="E78" s="74">
        <f t="shared" ref="E78" si="9">D78</f>
        <v>16.72</v>
      </c>
    </row>
    <row r="79" spans="1:5" s="53" customFormat="1" ht="16.5" customHeight="1" x14ac:dyDescent="0.2">
      <c r="A79" s="238"/>
      <c r="B79" s="92" t="s">
        <v>1122</v>
      </c>
      <c r="C79" s="75"/>
      <c r="D79" s="91">
        <v>12.02</v>
      </c>
      <c r="E79" s="74">
        <f t="shared" si="8"/>
        <v>12.02</v>
      </c>
    </row>
    <row r="80" spans="1:5" s="53" customFormat="1" ht="16.5" customHeight="1" x14ac:dyDescent="0.2">
      <c r="A80" s="238"/>
      <c r="B80" s="92" t="s">
        <v>1123</v>
      </c>
      <c r="C80" s="75"/>
      <c r="D80" s="91">
        <f>12.42+15.65+12.12</f>
        <v>40.19</v>
      </c>
      <c r="E80" s="74">
        <f t="shared" ref="E80" si="10">D80</f>
        <v>40.19</v>
      </c>
    </row>
    <row r="81" spans="1:5" s="53" customFormat="1" ht="16.5" customHeight="1" x14ac:dyDescent="0.2">
      <c r="A81" s="238"/>
      <c r="B81" s="92" t="s">
        <v>1124</v>
      </c>
      <c r="C81" s="75"/>
      <c r="D81" s="91">
        <f>12.42+15.65+12.12</f>
        <v>40.19</v>
      </c>
      <c r="E81" s="74">
        <f t="shared" si="6"/>
        <v>40.19</v>
      </c>
    </row>
    <row r="82" spans="1:5" s="53" customFormat="1" ht="16.5" customHeight="1" x14ac:dyDescent="0.2">
      <c r="A82" s="237" t="s">
        <v>999</v>
      </c>
      <c r="B82" s="81" t="s">
        <v>987</v>
      </c>
      <c r="C82" s="75"/>
      <c r="D82" s="75">
        <v>28.43</v>
      </c>
      <c r="E82" s="74">
        <f t="shared" ref="E82:E91" si="11">D82</f>
        <v>28.43</v>
      </c>
    </row>
    <row r="83" spans="1:5" s="53" customFormat="1" ht="16.5" customHeight="1" x14ac:dyDescent="0.2">
      <c r="A83" s="238"/>
      <c r="B83" s="81" t="s">
        <v>1120</v>
      </c>
      <c r="C83" s="75"/>
      <c r="D83" s="91">
        <v>41.4</v>
      </c>
      <c r="E83" s="74">
        <f t="shared" si="11"/>
        <v>41.4</v>
      </c>
    </row>
    <row r="84" spans="1:5" s="53" customFormat="1" ht="16.5" customHeight="1" x14ac:dyDescent="0.2">
      <c r="A84" s="238"/>
      <c r="B84" s="81" t="s">
        <v>989</v>
      </c>
      <c r="C84" s="75"/>
      <c r="D84" s="91">
        <v>8.64</v>
      </c>
      <c r="E84" s="74">
        <f t="shared" si="11"/>
        <v>8.64</v>
      </c>
    </row>
    <row r="85" spans="1:5" s="53" customFormat="1" ht="16.5" customHeight="1" x14ac:dyDescent="0.2">
      <c r="A85" s="238"/>
      <c r="B85" s="81" t="s">
        <v>1119</v>
      </c>
      <c r="C85" s="75"/>
      <c r="D85" s="91">
        <f>3.15*2</f>
        <v>6.3</v>
      </c>
      <c r="E85" s="74">
        <f t="shared" si="11"/>
        <v>6.3</v>
      </c>
    </row>
    <row r="86" spans="1:5" s="53" customFormat="1" ht="16.5" customHeight="1" x14ac:dyDescent="0.2">
      <c r="A86" s="238"/>
      <c r="B86" s="81" t="s">
        <v>978</v>
      </c>
      <c r="C86" s="75"/>
      <c r="D86" s="75">
        <v>3.68</v>
      </c>
      <c r="E86" s="74">
        <f t="shared" si="11"/>
        <v>3.68</v>
      </c>
    </row>
    <row r="87" spans="1:5" s="53" customFormat="1" ht="16.5" customHeight="1" x14ac:dyDescent="0.2">
      <c r="A87" s="238"/>
      <c r="B87" s="81" t="s">
        <v>1121</v>
      </c>
      <c r="C87" s="75"/>
      <c r="D87" s="75">
        <v>3.68</v>
      </c>
      <c r="E87" s="74">
        <f t="shared" si="11"/>
        <v>3.68</v>
      </c>
    </row>
    <row r="88" spans="1:5" s="53" customFormat="1" ht="16.5" customHeight="1" x14ac:dyDescent="0.2">
      <c r="A88" s="238"/>
      <c r="B88" s="92" t="s">
        <v>1010</v>
      </c>
      <c r="C88" s="75"/>
      <c r="D88" s="91">
        <v>16.72</v>
      </c>
      <c r="E88" s="74">
        <f t="shared" si="11"/>
        <v>16.72</v>
      </c>
    </row>
    <row r="89" spans="1:5" s="53" customFormat="1" ht="16.5" customHeight="1" x14ac:dyDescent="0.2">
      <c r="A89" s="238"/>
      <c r="B89" s="92" t="s">
        <v>1122</v>
      </c>
      <c r="C89" s="75"/>
      <c r="D89" s="91">
        <v>12.02</v>
      </c>
      <c r="E89" s="74">
        <f t="shared" si="11"/>
        <v>12.02</v>
      </c>
    </row>
    <row r="90" spans="1:5" s="53" customFormat="1" ht="16.5" customHeight="1" x14ac:dyDescent="0.2">
      <c r="A90" s="238"/>
      <c r="B90" s="92" t="s">
        <v>1123</v>
      </c>
      <c r="C90" s="75"/>
      <c r="D90" s="91">
        <f>12.42+15.65+12.12</f>
        <v>40.19</v>
      </c>
      <c r="E90" s="74">
        <f t="shared" si="11"/>
        <v>40.19</v>
      </c>
    </row>
    <row r="91" spans="1:5" s="53" customFormat="1" ht="16.5" customHeight="1" x14ac:dyDescent="0.2">
      <c r="A91" s="238"/>
      <c r="B91" s="92" t="s">
        <v>1124</v>
      </c>
      <c r="C91" s="75"/>
      <c r="D91" s="91">
        <f>12.42+15.65+12.12</f>
        <v>40.19</v>
      </c>
      <c r="E91" s="74">
        <f t="shared" si="11"/>
        <v>40.19</v>
      </c>
    </row>
    <row r="92" spans="1:5" s="53" customFormat="1" ht="16.5" customHeight="1" x14ac:dyDescent="0.2">
      <c r="A92" s="237" t="s">
        <v>1000</v>
      </c>
      <c r="B92" s="81" t="s">
        <v>987</v>
      </c>
      <c r="C92" s="75"/>
      <c r="D92" s="75">
        <v>46.47</v>
      </c>
      <c r="E92" s="74">
        <f t="shared" si="5"/>
        <v>46.47</v>
      </c>
    </row>
    <row r="93" spans="1:5" s="53" customFormat="1" ht="16.5" customHeight="1" x14ac:dyDescent="0.2">
      <c r="A93" s="238"/>
      <c r="B93" s="81" t="s">
        <v>988</v>
      </c>
      <c r="C93" s="75"/>
      <c r="D93" s="75">
        <v>17.16</v>
      </c>
      <c r="E93" s="74">
        <f t="shared" si="5"/>
        <v>17.16</v>
      </c>
    </row>
    <row r="94" spans="1:5" s="53" customFormat="1" ht="16.5" customHeight="1" x14ac:dyDescent="0.2">
      <c r="A94" s="238"/>
      <c r="B94" s="81" t="s">
        <v>989</v>
      </c>
      <c r="C94" s="75"/>
      <c r="D94" s="91">
        <f>9.55+5.25</f>
        <v>14.8</v>
      </c>
      <c r="E94" s="74">
        <f t="shared" si="5"/>
        <v>14.8</v>
      </c>
    </row>
    <row r="95" spans="1:5" s="53" customFormat="1" ht="16.5" customHeight="1" x14ac:dyDescent="0.2">
      <c r="A95" s="238"/>
      <c r="B95" s="81" t="s">
        <v>1119</v>
      </c>
      <c r="C95" s="75"/>
      <c r="D95" s="91">
        <f>3.15*2</f>
        <v>6.3</v>
      </c>
      <c r="E95" s="74">
        <f t="shared" si="5"/>
        <v>6.3</v>
      </c>
    </row>
    <row r="96" spans="1:5" s="53" customFormat="1" ht="16.5" customHeight="1" x14ac:dyDescent="0.2">
      <c r="A96" s="238"/>
      <c r="B96" s="81" t="s">
        <v>978</v>
      </c>
      <c r="C96" s="75"/>
      <c r="D96" s="75">
        <v>3.68</v>
      </c>
      <c r="E96" s="74">
        <f t="shared" si="5"/>
        <v>3.68</v>
      </c>
    </row>
    <row r="97" spans="1:5" s="53" customFormat="1" ht="16.5" customHeight="1" x14ac:dyDescent="0.2">
      <c r="A97" s="238"/>
      <c r="B97" s="81" t="s">
        <v>943</v>
      </c>
      <c r="C97" s="75"/>
      <c r="D97" s="75">
        <v>36.729999999999997</v>
      </c>
      <c r="E97" s="74">
        <f t="shared" si="5"/>
        <v>36.729999999999997</v>
      </c>
    </row>
    <row r="98" spans="1:5" s="53" customFormat="1" ht="16.5" customHeight="1" x14ac:dyDescent="0.2">
      <c r="A98" s="238"/>
      <c r="B98" s="92" t="s">
        <v>1010</v>
      </c>
      <c r="C98" s="75"/>
      <c r="D98" s="91">
        <v>16.72</v>
      </c>
      <c r="E98" s="74">
        <f t="shared" si="5"/>
        <v>16.72</v>
      </c>
    </row>
    <row r="99" spans="1:5" s="53" customFormat="1" ht="16.5" customHeight="1" x14ac:dyDescent="0.2">
      <c r="A99" s="238"/>
      <c r="B99" s="92" t="s">
        <v>1122</v>
      </c>
      <c r="C99" s="75"/>
      <c r="D99" s="91">
        <v>12.02</v>
      </c>
      <c r="E99" s="74">
        <f t="shared" si="5"/>
        <v>12.02</v>
      </c>
    </row>
    <row r="100" spans="1:5" s="53" customFormat="1" ht="16.5" customHeight="1" x14ac:dyDescent="0.2">
      <c r="A100" s="238"/>
      <c r="B100" s="92" t="s">
        <v>1123</v>
      </c>
      <c r="C100" s="75"/>
      <c r="D100" s="91">
        <f>12.42+15.65+12.12</f>
        <v>40.19</v>
      </c>
      <c r="E100" s="74">
        <f t="shared" si="5"/>
        <v>40.19</v>
      </c>
    </row>
    <row r="101" spans="1:5" s="53" customFormat="1" ht="16.5" customHeight="1" x14ac:dyDescent="0.2">
      <c r="A101" s="242"/>
      <c r="B101" s="92" t="s">
        <v>1124</v>
      </c>
      <c r="C101" s="75"/>
      <c r="D101" s="91">
        <f>12.42+15.65+12.12</f>
        <v>40.19</v>
      </c>
      <c r="E101" s="74">
        <f t="shared" si="5"/>
        <v>40.19</v>
      </c>
    </row>
    <row r="102" spans="1:5" s="53" customFormat="1" ht="16.5" customHeight="1" x14ac:dyDescent="0.2">
      <c r="A102" s="237" t="s">
        <v>1212</v>
      </c>
      <c r="B102" s="81" t="s">
        <v>987</v>
      </c>
      <c r="C102" s="75"/>
      <c r="D102" s="75">
        <v>46.47</v>
      </c>
      <c r="E102" s="74">
        <f t="shared" ref="E102:E107" si="12">D102</f>
        <v>46.47</v>
      </c>
    </row>
    <row r="103" spans="1:5" s="53" customFormat="1" ht="16.5" customHeight="1" x14ac:dyDescent="0.2">
      <c r="A103" s="238"/>
      <c r="B103" s="81" t="s">
        <v>988</v>
      </c>
      <c r="C103" s="75"/>
      <c r="D103" s="75">
        <v>17.16</v>
      </c>
      <c r="E103" s="74">
        <f t="shared" si="12"/>
        <v>17.16</v>
      </c>
    </row>
    <row r="104" spans="1:5" s="53" customFormat="1" ht="16.5" customHeight="1" x14ac:dyDescent="0.2">
      <c r="A104" s="238"/>
      <c r="B104" s="81" t="s">
        <v>989</v>
      </c>
      <c r="C104" s="75"/>
      <c r="D104" s="91">
        <f>9.55+5.25</f>
        <v>14.8</v>
      </c>
      <c r="E104" s="74">
        <f t="shared" si="12"/>
        <v>14.8</v>
      </c>
    </row>
    <row r="105" spans="1:5" s="53" customFormat="1" ht="16.5" customHeight="1" x14ac:dyDescent="0.2">
      <c r="A105" s="238"/>
      <c r="B105" s="81" t="s">
        <v>1119</v>
      </c>
      <c r="C105" s="75"/>
      <c r="D105" s="91">
        <f>3.15*2</f>
        <v>6.3</v>
      </c>
      <c r="E105" s="74">
        <f t="shared" si="12"/>
        <v>6.3</v>
      </c>
    </row>
    <row r="106" spans="1:5" s="53" customFormat="1" ht="16.5" customHeight="1" x14ac:dyDescent="0.2">
      <c r="A106" s="238"/>
      <c r="B106" s="81" t="s">
        <v>978</v>
      </c>
      <c r="C106" s="75"/>
      <c r="D106" s="75">
        <v>3.68</v>
      </c>
      <c r="E106" s="74">
        <f t="shared" si="12"/>
        <v>3.68</v>
      </c>
    </row>
    <row r="107" spans="1:5" s="53" customFormat="1" ht="16.5" customHeight="1" x14ac:dyDescent="0.2">
      <c r="A107" s="238"/>
      <c r="B107" s="81" t="s">
        <v>943</v>
      </c>
      <c r="C107" s="75"/>
      <c r="D107" s="75">
        <v>36.729999999999997</v>
      </c>
      <c r="E107" s="74">
        <f t="shared" si="12"/>
        <v>36.729999999999997</v>
      </c>
    </row>
    <row r="108" spans="1:5" s="53" customFormat="1" ht="16.5" customHeight="1" x14ac:dyDescent="0.2">
      <c r="A108" s="100" t="s">
        <v>1114</v>
      </c>
      <c r="B108" s="76" t="s">
        <v>1115</v>
      </c>
      <c r="C108" s="75"/>
      <c r="D108" s="91">
        <f>77.28+65.76+66.82</f>
        <v>209.86</v>
      </c>
      <c r="E108" s="74">
        <f t="shared" ref="E108" si="13">D108</f>
        <v>209.86</v>
      </c>
    </row>
    <row r="109" spans="1:5" s="53" customFormat="1" ht="16.5" customHeight="1" x14ac:dyDescent="0.2">
      <c r="A109" s="169" t="s">
        <v>937</v>
      </c>
      <c r="B109" s="170"/>
      <c r="C109" s="170"/>
      <c r="D109" s="170"/>
      <c r="E109" s="74">
        <f>SUM(E36:E108)</f>
        <v>1893.0500000000006</v>
      </c>
    </row>
    <row r="110" spans="1:5" s="53" customFormat="1" ht="16.5" customHeight="1" x14ac:dyDescent="0.2">
      <c r="A110" s="169" t="s">
        <v>938</v>
      </c>
      <c r="B110" s="170"/>
      <c r="C110" s="170"/>
      <c r="D110" s="170"/>
      <c r="E110" s="74">
        <v>4858.42</v>
      </c>
    </row>
    <row r="111" spans="1:5" s="43" customFormat="1" ht="14.25" customHeight="1" x14ac:dyDescent="0.2">
      <c r="A111" s="169" t="s">
        <v>1248</v>
      </c>
      <c r="B111" s="170"/>
      <c r="C111" s="170"/>
      <c r="D111" s="170"/>
      <c r="E111" s="50">
        <v>1824.36</v>
      </c>
    </row>
    <row r="112" spans="1:5" s="43" customFormat="1" ht="16.5" customHeight="1" x14ac:dyDescent="0.2">
      <c r="A112" s="171" t="s">
        <v>1236</v>
      </c>
      <c r="B112" s="172"/>
      <c r="C112" s="172"/>
      <c r="D112" s="172"/>
      <c r="E112" s="73">
        <f>E109-E111</f>
        <v>68.690000000000737</v>
      </c>
    </row>
    <row r="113" spans="1:5" ht="14.25" customHeight="1" x14ac:dyDescent="0.2">
      <c r="A113" s="227"/>
      <c r="B113" s="228"/>
      <c r="C113" s="85"/>
      <c r="D113" s="85"/>
      <c r="E113" s="86"/>
    </row>
  </sheetData>
  <mergeCells count="33">
    <mergeCell ref="A113:B113"/>
    <mergeCell ref="A59:A65"/>
    <mergeCell ref="A51:A58"/>
    <mergeCell ref="A92:A101"/>
    <mergeCell ref="A66:A71"/>
    <mergeCell ref="A109:D109"/>
    <mergeCell ref="A110:D110"/>
    <mergeCell ref="A111:D111"/>
    <mergeCell ref="A72:A81"/>
    <mergeCell ref="A82:A91"/>
    <mergeCell ref="A102:A107"/>
    <mergeCell ref="A11:E11"/>
    <mergeCell ref="B13:E13"/>
    <mergeCell ref="B34:E34"/>
    <mergeCell ref="A35:B35"/>
    <mergeCell ref="B14:E14"/>
    <mergeCell ref="A15:B15"/>
    <mergeCell ref="A21:B21"/>
    <mergeCell ref="A23:B23"/>
    <mergeCell ref="A30:D30"/>
    <mergeCell ref="A32:D32"/>
    <mergeCell ref="A31:D31"/>
    <mergeCell ref="A33:D33"/>
    <mergeCell ref="A17:B17"/>
    <mergeCell ref="A19:B19"/>
    <mergeCell ref="A26:B26"/>
    <mergeCell ref="A27:B27"/>
    <mergeCell ref="A25:B25"/>
    <mergeCell ref="A112:D112"/>
    <mergeCell ref="A28:B28"/>
    <mergeCell ref="A29:D29"/>
    <mergeCell ref="A36:A44"/>
    <mergeCell ref="A45:A5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09D0-6D4A-4774-B169-3375076975CE}">
  <sheetPr>
    <tabColor theme="4" tint="-0.499984740745262"/>
  </sheetPr>
  <dimension ref="A1:F40"/>
  <sheetViews>
    <sheetView view="pageBreakPreview" topLeftCell="A25" zoomScale="90" zoomScaleNormal="95" zoomScaleSheetLayoutView="90" workbookViewId="0">
      <selection activeCell="F46" sqref="F46"/>
    </sheetView>
  </sheetViews>
  <sheetFormatPr defaultRowHeight="12.75" x14ac:dyDescent="0.2"/>
  <cols>
    <col min="1" max="1" width="15.75" style="35" customWidth="1"/>
    <col min="2" max="2" width="11.5" style="35" customWidth="1"/>
    <col min="3" max="3" width="15.625" style="35" customWidth="1"/>
    <col min="4" max="4" width="14.875"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1229</v>
      </c>
      <c r="B8" s="38"/>
      <c r="C8" s="38"/>
      <c r="D8" s="39"/>
      <c r="E8" s="39"/>
      <c r="F8" s="40"/>
    </row>
    <row r="9" spans="1:6" x14ac:dyDescent="0.2">
      <c r="A9" s="37"/>
      <c r="B9" s="38"/>
      <c r="C9" s="38"/>
      <c r="D9" s="39"/>
      <c r="E9" s="39"/>
      <c r="F9" s="40"/>
    </row>
    <row r="10" spans="1:6" ht="13.5" thickBot="1" x14ac:dyDescent="0.25">
      <c r="A10" s="41"/>
      <c r="B10" s="42"/>
      <c r="C10" s="42"/>
      <c r="D10" s="42"/>
      <c r="E10" s="42"/>
      <c r="F10" s="36"/>
    </row>
    <row r="11" spans="1:6" s="43" customFormat="1" ht="21" customHeight="1" thickBot="1" x14ac:dyDescent="0.25">
      <c r="A11" s="188" t="s">
        <v>1239</v>
      </c>
      <c r="B11" s="189"/>
      <c r="C11" s="189"/>
      <c r="D11" s="189"/>
      <c r="E11" s="189"/>
      <c r="F11" s="190"/>
    </row>
    <row r="12" spans="1:6" x14ac:dyDescent="0.2">
      <c r="A12" s="34"/>
      <c r="F12" s="36"/>
    </row>
    <row r="13" spans="1:6" ht="17.25" customHeight="1" x14ac:dyDescent="0.2">
      <c r="A13" s="44" t="s">
        <v>994</v>
      </c>
      <c r="B13" s="222" t="s">
        <v>133</v>
      </c>
      <c r="C13" s="223"/>
      <c r="D13" s="223"/>
      <c r="E13" s="223"/>
      <c r="F13" s="224"/>
    </row>
    <row r="14" spans="1:6" ht="17.25" customHeight="1" x14ac:dyDescent="0.2">
      <c r="A14" s="44" t="s">
        <v>1262</v>
      </c>
      <c r="B14" s="222" t="s">
        <v>693</v>
      </c>
      <c r="C14" s="223"/>
      <c r="D14" s="223"/>
      <c r="E14" s="223"/>
      <c r="F14" s="224"/>
    </row>
    <row r="15" spans="1:6" s="43" customFormat="1" ht="26.25" customHeight="1" x14ac:dyDescent="0.2">
      <c r="A15" s="45" t="s">
        <v>791</v>
      </c>
      <c r="B15" s="191" t="s">
        <v>792</v>
      </c>
      <c r="C15" s="192"/>
      <c r="D15" s="192"/>
      <c r="E15" s="192"/>
      <c r="F15" s="193"/>
    </row>
    <row r="16" spans="1:6" s="47" customFormat="1" ht="14.25" customHeight="1" x14ac:dyDescent="0.2">
      <c r="A16" s="48" t="s">
        <v>821</v>
      </c>
      <c r="B16" s="49"/>
      <c r="C16" s="49" t="s">
        <v>824</v>
      </c>
      <c r="D16" s="49" t="s">
        <v>823</v>
      </c>
      <c r="E16" s="49" t="s">
        <v>1265</v>
      </c>
      <c r="F16" s="51" t="s">
        <v>1266</v>
      </c>
    </row>
    <row r="17" spans="1:6" s="47" customFormat="1" ht="14.25" customHeight="1" x14ac:dyDescent="0.2">
      <c r="A17" s="89" t="s">
        <v>1263</v>
      </c>
      <c r="B17" s="90"/>
      <c r="C17" s="54">
        <v>60</v>
      </c>
      <c r="D17" s="54">
        <v>2.1</v>
      </c>
      <c r="E17" s="54">
        <v>0.03</v>
      </c>
      <c r="F17" s="79">
        <f>(C17*D17*E17)</f>
        <v>3.78</v>
      </c>
    </row>
    <row r="18" spans="1:6" s="53" customFormat="1" ht="16.5" customHeight="1" x14ac:dyDescent="0.2">
      <c r="A18" s="169" t="s">
        <v>1264</v>
      </c>
      <c r="B18" s="170"/>
      <c r="C18" s="170"/>
      <c r="D18" s="170"/>
      <c r="E18" s="170"/>
      <c r="F18" s="74">
        <f>SUM(F17:F17)</f>
        <v>3.78</v>
      </c>
    </row>
    <row r="19" spans="1:6" s="43" customFormat="1" ht="14.25" customHeight="1" x14ac:dyDescent="0.2">
      <c r="A19" s="169" t="s">
        <v>1270</v>
      </c>
      <c r="B19" s="170"/>
      <c r="C19" s="170"/>
      <c r="D19" s="170"/>
      <c r="E19" s="170"/>
      <c r="F19" s="50">
        <v>2.58</v>
      </c>
    </row>
    <row r="20" spans="1:6" s="43" customFormat="1" ht="14.25" customHeight="1" x14ac:dyDescent="0.2">
      <c r="A20" s="169" t="s">
        <v>1269</v>
      </c>
      <c r="B20" s="170"/>
      <c r="C20" s="170"/>
      <c r="D20" s="170"/>
      <c r="E20" s="170"/>
      <c r="F20" s="50">
        <v>0</v>
      </c>
    </row>
    <row r="21" spans="1:6" s="43" customFormat="1" ht="16.5" customHeight="1" x14ac:dyDescent="0.2">
      <c r="A21" s="171" t="s">
        <v>1268</v>
      </c>
      <c r="B21" s="172"/>
      <c r="C21" s="172"/>
      <c r="D21" s="172"/>
      <c r="E21" s="172"/>
      <c r="F21" s="73">
        <v>2.58</v>
      </c>
    </row>
    <row r="22" spans="1:6" s="43" customFormat="1" ht="16.5" customHeight="1" x14ac:dyDescent="0.2">
      <c r="A22" s="186" t="s">
        <v>1267</v>
      </c>
      <c r="B22" s="187"/>
      <c r="C22" s="187"/>
      <c r="D22" s="187"/>
      <c r="E22" s="187"/>
      <c r="F22" s="96">
        <f>F19-F18</f>
        <v>-1.1999999999999997</v>
      </c>
    </row>
    <row r="23" spans="1:6" s="43" customFormat="1" ht="26.25" customHeight="1" x14ac:dyDescent="0.2">
      <c r="A23" s="45" t="s">
        <v>1271</v>
      </c>
      <c r="B23" s="191" t="s">
        <v>794</v>
      </c>
      <c r="C23" s="192"/>
      <c r="D23" s="192"/>
      <c r="E23" s="192"/>
      <c r="F23" s="193"/>
    </row>
    <row r="24" spans="1:6" s="47" customFormat="1" ht="14.25" customHeight="1" x14ac:dyDescent="0.2">
      <c r="A24" s="48" t="s">
        <v>821</v>
      </c>
      <c r="B24" s="49"/>
      <c r="C24" s="49" t="s">
        <v>824</v>
      </c>
      <c r="D24" s="49" t="s">
        <v>823</v>
      </c>
      <c r="E24" s="49" t="s">
        <v>1265</v>
      </c>
      <c r="F24" s="51" t="s">
        <v>1266</v>
      </c>
    </row>
    <row r="25" spans="1:6" s="47" customFormat="1" ht="14.25" customHeight="1" x14ac:dyDescent="0.2">
      <c r="A25" s="89" t="s">
        <v>1272</v>
      </c>
      <c r="B25" s="90"/>
      <c r="C25" s="54">
        <v>150</v>
      </c>
      <c r="D25" s="54">
        <v>0.1</v>
      </c>
      <c r="E25" s="54">
        <v>0.1</v>
      </c>
      <c r="F25" s="79">
        <f>(C25*D25*E25)</f>
        <v>1.5</v>
      </c>
    </row>
    <row r="26" spans="1:6" s="53" customFormat="1" ht="16.5" customHeight="1" x14ac:dyDescent="0.2">
      <c r="A26" s="169" t="s">
        <v>1276</v>
      </c>
      <c r="B26" s="170"/>
      <c r="C26" s="170"/>
      <c r="D26" s="170"/>
      <c r="E26" s="170"/>
      <c r="F26" s="74">
        <f>SUM(F25:F25)</f>
        <v>1.5</v>
      </c>
    </row>
    <row r="27" spans="1:6" s="43" customFormat="1" ht="15.75" customHeight="1" x14ac:dyDescent="0.2">
      <c r="A27" s="169" t="s">
        <v>1275</v>
      </c>
      <c r="B27" s="170"/>
      <c r="C27" s="170"/>
      <c r="D27" s="170"/>
      <c r="E27" s="170"/>
      <c r="F27" s="50">
        <v>3.75</v>
      </c>
    </row>
    <row r="28" spans="1:6" s="43" customFormat="1" ht="15.75" customHeight="1" x14ac:dyDescent="0.2">
      <c r="A28" s="169" t="s">
        <v>1274</v>
      </c>
      <c r="B28" s="170"/>
      <c r="C28" s="170"/>
      <c r="D28" s="170"/>
      <c r="E28" s="170"/>
      <c r="F28" s="50">
        <v>0</v>
      </c>
    </row>
    <row r="29" spans="1:6" s="43" customFormat="1" ht="16.5" customHeight="1" x14ac:dyDescent="0.2">
      <c r="A29" s="171" t="s">
        <v>1273</v>
      </c>
      <c r="B29" s="172"/>
      <c r="C29" s="172"/>
      <c r="D29" s="172"/>
      <c r="E29" s="172"/>
      <c r="F29" s="73">
        <f>F26</f>
        <v>1.5</v>
      </c>
    </row>
    <row r="30" spans="1:6" ht="14.25" customHeight="1" x14ac:dyDescent="0.2">
      <c r="A30" s="225"/>
      <c r="B30" s="226"/>
      <c r="C30" s="226"/>
      <c r="D30" s="118"/>
      <c r="E30" s="118"/>
      <c r="F30" s="119"/>
    </row>
    <row r="31" spans="1:6" s="43" customFormat="1" ht="26.25" customHeight="1" x14ac:dyDescent="0.2">
      <c r="A31" s="45" t="s">
        <v>1280</v>
      </c>
      <c r="B31" s="191" t="s">
        <v>1281</v>
      </c>
      <c r="C31" s="192"/>
      <c r="D31" s="192"/>
      <c r="E31" s="192"/>
      <c r="F31" s="193"/>
    </row>
    <row r="32" spans="1:6" s="53" customFormat="1" ht="16.5" customHeight="1" x14ac:dyDescent="0.2">
      <c r="A32" s="245" t="s">
        <v>821</v>
      </c>
      <c r="B32" s="246"/>
      <c r="C32" s="131"/>
      <c r="D32" s="131" t="s">
        <v>824</v>
      </c>
      <c r="E32" s="131" t="s">
        <v>823</v>
      </c>
      <c r="F32" s="132" t="s">
        <v>934</v>
      </c>
    </row>
    <row r="33" spans="1:6" s="53" customFormat="1" ht="16.5" customHeight="1" x14ac:dyDescent="0.2">
      <c r="A33" s="229" t="s">
        <v>1286</v>
      </c>
      <c r="B33" s="230"/>
      <c r="C33" s="91"/>
      <c r="D33" s="91">
        <v>15</v>
      </c>
      <c r="E33" s="91">
        <v>1.9</v>
      </c>
      <c r="F33" s="74">
        <f>D33*E33</f>
        <v>28.5</v>
      </c>
    </row>
    <row r="34" spans="1:6" s="53" customFormat="1" ht="23.25" customHeight="1" x14ac:dyDescent="0.2">
      <c r="A34" s="229" t="s">
        <v>1287</v>
      </c>
      <c r="B34" s="230"/>
      <c r="C34" s="91"/>
      <c r="D34" s="91">
        <v>0.8</v>
      </c>
      <c r="E34" s="91">
        <v>0.8</v>
      </c>
      <c r="F34" s="74">
        <f>D34*E34*7</f>
        <v>4.4800000000000004</v>
      </c>
    </row>
    <row r="35" spans="1:6" s="53" customFormat="1" ht="26.25" customHeight="1" x14ac:dyDescent="0.2">
      <c r="A35" s="229" t="s">
        <v>1288</v>
      </c>
      <c r="B35" s="230"/>
      <c r="C35" s="91"/>
      <c r="D35" s="91">
        <v>1.6</v>
      </c>
      <c r="E35" s="91">
        <v>0.65</v>
      </c>
      <c r="F35" s="74">
        <f>D35*E35*10</f>
        <v>10.4</v>
      </c>
    </row>
    <row r="36" spans="1:6" s="53" customFormat="1" ht="16.5" customHeight="1" x14ac:dyDescent="0.2">
      <c r="A36" s="169" t="s">
        <v>1282</v>
      </c>
      <c r="B36" s="170"/>
      <c r="C36" s="170"/>
      <c r="D36" s="170"/>
      <c r="E36" s="170"/>
      <c r="F36" s="74">
        <f>SUM(F33:F35)</f>
        <v>43.38</v>
      </c>
    </row>
    <row r="37" spans="1:6" s="43" customFormat="1" ht="15.75" customHeight="1" x14ac:dyDescent="0.2">
      <c r="A37" s="169" t="s">
        <v>1283</v>
      </c>
      <c r="B37" s="170"/>
      <c r="C37" s="170"/>
      <c r="D37" s="170"/>
      <c r="E37" s="170"/>
      <c r="F37" s="50">
        <v>3.75</v>
      </c>
    </row>
    <row r="38" spans="1:6" s="43" customFormat="1" ht="15.75" customHeight="1" x14ac:dyDescent="0.2">
      <c r="A38" s="169" t="s">
        <v>1284</v>
      </c>
      <c r="B38" s="170"/>
      <c r="C38" s="170"/>
      <c r="D38" s="170"/>
      <c r="E38" s="170"/>
      <c r="F38" s="50">
        <v>0</v>
      </c>
    </row>
    <row r="39" spans="1:6" s="43" customFormat="1" ht="16.5" customHeight="1" x14ac:dyDescent="0.2">
      <c r="A39" s="171" t="s">
        <v>1285</v>
      </c>
      <c r="B39" s="172"/>
      <c r="C39" s="172"/>
      <c r="D39" s="172"/>
      <c r="E39" s="172"/>
      <c r="F39" s="73">
        <f>F36</f>
        <v>43.38</v>
      </c>
    </row>
    <row r="40" spans="1:6" ht="14.25" customHeight="1" x14ac:dyDescent="0.2">
      <c r="A40" s="225"/>
      <c r="B40" s="226"/>
      <c r="C40" s="226"/>
      <c r="D40" s="118"/>
      <c r="E40" s="118"/>
      <c r="F40" s="119"/>
    </row>
  </sheetData>
  <mergeCells count="25">
    <mergeCell ref="A30:C30"/>
    <mergeCell ref="B23:F23"/>
    <mergeCell ref="A26:E26"/>
    <mergeCell ref="A27:E27"/>
    <mergeCell ref="A28:E28"/>
    <mergeCell ref="A29:E29"/>
    <mergeCell ref="B15:F15"/>
    <mergeCell ref="B14:F14"/>
    <mergeCell ref="A11:F11"/>
    <mergeCell ref="B13:F13"/>
    <mergeCell ref="A22:E22"/>
    <mergeCell ref="A18:E18"/>
    <mergeCell ref="A19:E19"/>
    <mergeCell ref="A20:E20"/>
    <mergeCell ref="A21:E21"/>
    <mergeCell ref="B31:F31"/>
    <mergeCell ref="A36:E36"/>
    <mergeCell ref="A37:E37"/>
    <mergeCell ref="A38:E38"/>
    <mergeCell ref="A39:E39"/>
    <mergeCell ref="A40:C40"/>
    <mergeCell ref="A32:B32"/>
    <mergeCell ref="A33:B33"/>
    <mergeCell ref="A34:B34"/>
    <mergeCell ref="A35:B35"/>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Planilha</vt:lpstr>
      <vt:lpstr>RESUMO MEM.</vt:lpstr>
      <vt:lpstr>5.0</vt:lpstr>
      <vt:lpstr>6.0</vt:lpstr>
      <vt:lpstr>11.0</vt:lpstr>
      <vt:lpstr>12.0</vt:lpstr>
      <vt:lpstr>24.0</vt:lpstr>
      <vt:lpstr>'11.0'!Area_de_impressao</vt:lpstr>
      <vt:lpstr>'12.0'!Area_de_impressao</vt:lpstr>
      <vt:lpstr>'24.0'!Area_de_impressao</vt:lpstr>
      <vt:lpstr>'5.0'!Area_de_impressao</vt:lpstr>
      <vt:lpstr>'6.0'!Area_de_impressao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2025-07-08T14:31:03Z</dcterms:modified>
</cp:coreProperties>
</file>