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CAMARA MUNICIPAL JP\MEDIÇÕES\BM 25\"/>
    </mc:Choice>
  </mc:AlternateContent>
  <xr:revisionPtr revIDLastSave="0" documentId="13_ncr:1_{4A2952F9-32CB-49DE-84E4-349BF4E728D1}" xr6:coauthVersionLast="47" xr6:coauthVersionMax="47" xr10:uidLastSave="{00000000-0000-0000-0000-000000000000}"/>
  <bookViews>
    <workbookView xWindow="-108" yWindow="-108" windowWidth="23256" windowHeight="12456" xr2:uid="{09CB3EF6-4D0F-4C31-A21B-A70EC7293F6F}"/>
  </bookViews>
  <sheets>
    <sheet name="Planilha" sheetId="1" r:id="rId1"/>
    <sheet name="RESUMO MEM." sheetId="19" r:id="rId2"/>
    <sheet name="7.0" sheetId="67" r:id="rId3"/>
    <sheet name="10.0" sheetId="80" r:id="rId4"/>
    <sheet name="12.0" sheetId="74" r:id="rId5"/>
    <sheet name="14.0" sheetId="75" r:id="rId6"/>
    <sheet name="16.0" sheetId="83" r:id="rId7"/>
    <sheet name="17.0" sheetId="71" r:id="rId8"/>
    <sheet name="18.0" sheetId="72" r:id="rId9"/>
    <sheet name="19.0" sheetId="85" r:id="rId10"/>
    <sheet name="20.0" sheetId="79" r:id="rId11"/>
    <sheet name="21.0" sheetId="78" r:id="rId12"/>
    <sheet name="24.0" sheetId="73" r:id="rId13"/>
  </sheets>
  <externalReferences>
    <externalReference r:id="rId14"/>
  </externalReferences>
  <definedNames>
    <definedName name="_xlnm.Print_Area" localSheetId="4">'12.0'!$A$1:$E$108</definedName>
    <definedName name="_xlnm.Print_Area" localSheetId="5">'14.0'!$A$1:$D$47</definedName>
    <definedName name="_xlnm.Print_Area" localSheetId="6">'16.0'!$A$1:$E$27</definedName>
    <definedName name="_xlnm.Print_Area" localSheetId="7">'17.0'!$A$1:$E$116</definedName>
    <definedName name="_xlnm.Print_Area" localSheetId="8">'18.0'!$A$2:$D$171</definedName>
    <definedName name="_xlnm.Print_Area" localSheetId="9">'19.0'!$A$1:$D$18</definedName>
    <definedName name="_xlnm.Print_Area" localSheetId="10">'20.0'!$A$1:$E$74</definedName>
    <definedName name="_xlnm.Print_Area" localSheetId="11">'21.0'!$A$1:$D$22</definedName>
    <definedName name="_xlnm.Print_Area" localSheetId="12">'24.0'!$A$2:$E$70</definedName>
    <definedName name="_xlnm.Print_Area" localSheetId="2">'7.0'!$A$3:$E$18</definedName>
    <definedName name="_xlnm.Print_Area" localSheetId="0">Planilha!$A$1:$M$523</definedName>
    <definedName name="_xlnm.Print_Area" localSheetId="1">'RESUMO MEM.'!$A$1:$E$454</definedName>
    <definedName name="_xlnm.Print_Titles" localSheetId="0">Planilha!$1:$12</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111" i="71" l="1"/>
  <c r="E114" i="71" s="1"/>
  <c r="E230" i="19"/>
  <c r="E74" i="74" l="1"/>
  <c r="C64" i="74"/>
  <c r="E57" i="19"/>
  <c r="E60" i="19" s="1"/>
  <c r="E51" i="19"/>
  <c r="E54" i="19" s="1"/>
  <c r="E45" i="19"/>
  <c r="E48" i="19" s="1"/>
  <c r="E40" i="19"/>
  <c r="E39" i="19"/>
  <c r="E38" i="19"/>
  <c r="E33" i="19"/>
  <c r="E32" i="19"/>
  <c r="E31" i="19"/>
  <c r="E23" i="80"/>
  <c r="E26" i="19"/>
  <c r="E25" i="19"/>
  <c r="E24" i="19"/>
  <c r="E84" i="80"/>
  <c r="E81" i="80"/>
  <c r="D78" i="80"/>
  <c r="E78" i="80" s="1"/>
  <c r="E79" i="80"/>
  <c r="D68" i="80"/>
  <c r="E68" i="80" s="1"/>
  <c r="E71" i="80" s="1"/>
  <c r="E74" i="80" s="1"/>
  <c r="E69" i="80"/>
  <c r="D58" i="80"/>
  <c r="E58" i="80" s="1"/>
  <c r="E59" i="80"/>
  <c r="E53" i="80"/>
  <c r="E38" i="80"/>
  <c r="E49" i="80"/>
  <c r="E45" i="80"/>
  <c r="E44" i="80"/>
  <c r="E43" i="80"/>
  <c r="E29" i="80"/>
  <c r="E28" i="80"/>
  <c r="E13" i="80"/>
  <c r="E14" i="80"/>
  <c r="E35" i="19" l="1"/>
  <c r="E41" i="19"/>
  <c r="E42" i="19"/>
  <c r="E27" i="19"/>
  <c r="E34" i="19"/>
  <c r="E28" i="19"/>
  <c r="E61" i="80"/>
  <c r="E64" i="80" s="1"/>
  <c r="E80" i="19" l="1"/>
  <c r="E79" i="19"/>
  <c r="E73" i="19"/>
  <c r="E72" i="19"/>
  <c r="E66" i="19"/>
  <c r="E65" i="19"/>
  <c r="E111" i="80"/>
  <c r="E102" i="80"/>
  <c r="E93" i="80"/>
  <c r="E89" i="80"/>
  <c r="E90" i="80" s="1"/>
  <c r="E94" i="80" s="1"/>
  <c r="E81" i="19" l="1"/>
  <c r="E67" i="19"/>
  <c r="E64" i="19"/>
  <c r="E68" i="19" s="1"/>
  <c r="E74" i="19"/>
  <c r="D98" i="80"/>
  <c r="E98" i="80" s="1"/>
  <c r="E99" i="80" l="1"/>
  <c r="E71" i="19" s="1"/>
  <c r="E75" i="19" s="1"/>
  <c r="E103" i="80" l="1"/>
  <c r="D107" i="80"/>
  <c r="E107" i="80" s="1"/>
  <c r="E108" i="80" s="1"/>
  <c r="E112" i="80" l="1"/>
  <c r="E78" i="19"/>
  <c r="E82" i="19" s="1"/>
  <c r="E97" i="74" l="1"/>
  <c r="E107" i="19"/>
  <c r="E93" i="19"/>
  <c r="E418" i="19"/>
  <c r="C17" i="74"/>
  <c r="E17" i="74" s="1"/>
  <c r="C18" i="74"/>
  <c r="E18" i="74" s="1"/>
  <c r="C14" i="74"/>
  <c r="E25" i="74"/>
  <c r="C31" i="74"/>
  <c r="C30" i="74"/>
  <c r="E22" i="74"/>
  <c r="E23" i="74"/>
  <c r="E21" i="74"/>
  <c r="C36" i="74"/>
  <c r="E36" i="74" s="1"/>
  <c r="E37" i="74"/>
  <c r="C45" i="74"/>
  <c r="E45" i="74" s="1"/>
  <c r="C44" i="74"/>
  <c r="E44" i="74" s="1"/>
  <c r="C49" i="74"/>
  <c r="E47" i="74"/>
  <c r="C68" i="74"/>
  <c r="E68" i="74" s="1"/>
  <c r="C67" i="74"/>
  <c r="E67" i="74" s="1"/>
  <c r="C66" i="74"/>
  <c r="E66" i="74" s="1"/>
  <c r="C63" i="74"/>
  <c r="E63" i="74" s="1"/>
  <c r="C73" i="74"/>
  <c r="E73" i="74" s="1"/>
  <c r="E64" i="74"/>
  <c r="G76" i="74" s="1"/>
  <c r="C54" i="74"/>
  <c r="C55" i="74"/>
  <c r="C56" i="74"/>
  <c r="E56" i="74" s="1"/>
  <c r="C57" i="74"/>
  <c r="E57" i="74" s="1"/>
  <c r="C53" i="74"/>
  <c r="C72" i="74"/>
  <c r="E72" i="74" s="1"/>
  <c r="C71" i="74"/>
  <c r="E71" i="74" s="1"/>
  <c r="C70" i="74"/>
  <c r="E70" i="74" s="1"/>
  <c r="C69" i="74"/>
  <c r="E69" i="74" s="1"/>
  <c r="C65" i="74"/>
  <c r="E65" i="74" s="1"/>
  <c r="C83" i="74" l="1"/>
  <c r="E83" i="74" s="1"/>
  <c r="E93" i="74"/>
  <c r="C82" i="74"/>
  <c r="E82" i="74" s="1"/>
  <c r="C81" i="74"/>
  <c r="E81" i="74" s="1"/>
  <c r="E84" i="74" l="1"/>
  <c r="E88" i="74" l="1"/>
  <c r="E92" i="19"/>
  <c r="E102" i="74" l="1"/>
  <c r="E103" i="74" s="1"/>
  <c r="E106" i="19" s="1"/>
  <c r="E92" i="74"/>
  <c r="E449" i="19"/>
  <c r="E452" i="19"/>
  <c r="E443" i="19"/>
  <c r="E446" i="19"/>
  <c r="E437" i="19"/>
  <c r="E63" i="73"/>
  <c r="E65" i="73" s="1"/>
  <c r="E68" i="73" s="1"/>
  <c r="E54" i="73"/>
  <c r="E56" i="73" s="1"/>
  <c r="E59" i="73" s="1"/>
  <c r="E45" i="73"/>
  <c r="E47" i="73" s="1"/>
  <c r="E50" i="73" s="1"/>
  <c r="E94" i="74" l="1"/>
  <c r="E98" i="74" s="1"/>
  <c r="E105" i="74"/>
  <c r="E106" i="74" s="1"/>
  <c r="E99" i="19" l="1"/>
  <c r="E103" i="19" s="1"/>
  <c r="E409" i="19"/>
  <c r="E413" i="19" s="1"/>
  <c r="D20" i="78"/>
  <c r="C13" i="78"/>
  <c r="D13" i="78" s="1"/>
  <c r="D14" i="78"/>
  <c r="D15" i="78"/>
  <c r="E396" i="19"/>
  <c r="E390" i="19"/>
  <c r="E384" i="19"/>
  <c r="E346" i="19" l="1"/>
  <c r="E340" i="19"/>
  <c r="E343" i="19" s="1"/>
  <c r="E334" i="19"/>
  <c r="E328" i="19"/>
  <c r="E322" i="19"/>
  <c r="E325" i="19" s="1"/>
  <c r="E316" i="19"/>
  <c r="E319" i="19" s="1"/>
  <c r="E310" i="19"/>
  <c r="E313" i="19" s="1"/>
  <c r="E303" i="19"/>
  <c r="E306" i="19" s="1"/>
  <c r="D149" i="72"/>
  <c r="D152" i="72" s="1"/>
  <c r="D141" i="72"/>
  <c r="D144" i="72" s="1"/>
  <c r="D157" i="72"/>
  <c r="D160" i="72" s="1"/>
  <c r="D133" i="72"/>
  <c r="D136" i="72" s="1"/>
  <c r="D111" i="72"/>
  <c r="E277" i="19"/>
  <c r="E280" i="19" s="1"/>
  <c r="E235" i="19"/>
  <c r="D90" i="72"/>
  <c r="D93" i="72" s="1"/>
  <c r="D82" i="72"/>
  <c r="D85" i="72" s="1"/>
  <c r="D74" i="72"/>
  <c r="D77" i="72" s="1"/>
  <c r="D66" i="72"/>
  <c r="D69" i="72" s="1"/>
  <c r="D58" i="72"/>
  <c r="D61" i="72" s="1"/>
  <c r="D42" i="72"/>
  <c r="D45" i="72" s="1"/>
  <c r="D33" i="72"/>
  <c r="D36" i="72" s="1"/>
  <c r="D24" i="72"/>
  <c r="D27" i="72" s="1"/>
  <c r="E210" i="19"/>
  <c r="E204" i="19"/>
  <c r="E216" i="19"/>
  <c r="E198" i="19"/>
  <c r="E88" i="71"/>
  <c r="E85" i="71"/>
  <c r="E93" i="71"/>
  <c r="E96" i="71" s="1"/>
  <c r="E77" i="71"/>
  <c r="E80" i="71" s="1"/>
  <c r="E61" i="71"/>
  <c r="E64" i="71" s="1"/>
  <c r="E253" i="19" l="1"/>
  <c r="E289" i="19"/>
  <c r="E292" i="19" s="1"/>
  <c r="E265" i="19"/>
  <c r="E268" i="19" s="1"/>
  <c r="E241" i="19"/>
  <c r="E247" i="19"/>
  <c r="E271" i="19"/>
  <c r="E274" i="19" s="1"/>
  <c r="E283" i="19"/>
  <c r="E286" i="19" s="1"/>
  <c r="E145" i="19"/>
  <c r="E139" i="19"/>
  <c r="E132" i="19"/>
  <c r="E127" i="19"/>
  <c r="E126" i="19"/>
  <c r="E125" i="19"/>
  <c r="E120" i="19"/>
  <c r="E119" i="19"/>
  <c r="D45" i="75"/>
  <c r="D41" i="75"/>
  <c r="D42" i="75" s="1"/>
  <c r="D36" i="75"/>
  <c r="C31" i="75"/>
  <c r="D31" i="75" s="1"/>
  <c r="C32" i="75"/>
  <c r="D32" i="75" s="1"/>
  <c r="C23" i="75"/>
  <c r="D23" i="75" s="1"/>
  <c r="C22" i="75"/>
  <c r="D22" i="75" s="1"/>
  <c r="E129" i="19" l="1"/>
  <c r="E128" i="19"/>
  <c r="D33" i="75"/>
  <c r="D37" i="75" s="1"/>
  <c r="D24" i="75"/>
  <c r="D27" i="75" s="1"/>
  <c r="D13" i="75" l="1"/>
  <c r="D12" i="75"/>
  <c r="E17" i="19"/>
  <c r="E15" i="19"/>
  <c r="E356" i="19" l="1"/>
  <c r="D16" i="85"/>
  <c r="E109" i="19" l="1"/>
  <c r="E88" i="19" l="1"/>
  <c r="C61" i="74"/>
  <c r="E61" i="74" s="1"/>
  <c r="C60" i="74"/>
  <c r="E60" i="74" s="1"/>
  <c r="C59" i="74"/>
  <c r="E59" i="74" s="1"/>
  <c r="C58" i="74"/>
  <c r="E58" i="74" s="1"/>
  <c r="E55" i="74"/>
  <c r="E54" i="74"/>
  <c r="E53" i="74"/>
  <c r="C52" i="74"/>
  <c r="E52" i="74" s="1"/>
  <c r="C51" i="74"/>
  <c r="E51" i="74" s="1"/>
  <c r="E49" i="74"/>
  <c r="E48" i="74"/>
  <c r="E46" i="74"/>
  <c r="E40" i="74"/>
  <c r="E41" i="74"/>
  <c r="E43" i="74"/>
  <c r="E42" i="74"/>
  <c r="E39" i="74"/>
  <c r="E35" i="74"/>
  <c r="E34" i="74"/>
  <c r="E33" i="74"/>
  <c r="E31" i="74"/>
  <c r="E30" i="74"/>
  <c r="E29" i="74"/>
  <c r="E28" i="74"/>
  <c r="E27" i="74"/>
  <c r="E26" i="74"/>
  <c r="E24" i="74"/>
  <c r="E20" i="74"/>
  <c r="E16" i="74"/>
  <c r="E15" i="74"/>
  <c r="E14" i="74"/>
  <c r="E13" i="74"/>
  <c r="C12" i="74"/>
  <c r="E12" i="74" s="1"/>
  <c r="E77" i="74" l="1"/>
  <c r="E86" i="19" l="1"/>
  <c r="E89" i="19" s="1"/>
  <c r="C35" i="73"/>
  <c r="C36" i="73" s="1"/>
  <c r="E36" i="73" s="1"/>
  <c r="E34" i="73"/>
  <c r="C24" i="73"/>
  <c r="C25" i="73" s="1"/>
  <c r="E25" i="73" s="1"/>
  <c r="E23" i="73"/>
  <c r="E35" i="73" l="1"/>
  <c r="E38" i="73" s="1"/>
  <c r="E24" i="73"/>
  <c r="E27" i="73" s="1"/>
  <c r="E431" i="19" l="1"/>
  <c r="E41" i="73"/>
  <c r="E425" i="19"/>
  <c r="E30" i="73"/>
  <c r="E18" i="73"/>
  <c r="E421" i="19"/>
  <c r="E440" i="19"/>
  <c r="E374" i="19"/>
  <c r="E368" i="19"/>
  <c r="E362" i="19"/>
  <c r="E361" i="19"/>
  <c r="E13" i="79"/>
  <c r="E16" i="79" s="1"/>
  <c r="E21" i="79"/>
  <c r="E24" i="79" s="1"/>
  <c r="E29" i="79"/>
  <c r="E32" i="79" s="1"/>
  <c r="E37" i="79"/>
  <c r="E40" i="79" s="1"/>
  <c r="E45" i="79"/>
  <c r="E48" i="79" s="1"/>
  <c r="E69" i="79"/>
  <c r="E72" i="79" s="1"/>
  <c r="E61" i="79"/>
  <c r="E64" i="79" s="1"/>
  <c r="E53" i="79"/>
  <c r="E56" i="79" s="1"/>
  <c r="E393" i="19" l="1"/>
  <c r="E381" i="19"/>
  <c r="E405" i="19"/>
  <c r="E387" i="19"/>
  <c r="E372" i="19"/>
  <c r="E375" i="19" s="1"/>
  <c r="E366" i="19"/>
  <c r="E369" i="19" s="1"/>
  <c r="E360" i="19"/>
  <c r="E363" i="19" s="1"/>
  <c r="E330" i="19" l="1"/>
  <c r="D165" i="72"/>
  <c r="D168" i="72" s="1"/>
  <c r="D125" i="72"/>
  <c r="D128" i="72" s="1"/>
  <c r="D117" i="72"/>
  <c r="D120" i="72" s="1"/>
  <c r="E69" i="71"/>
  <c r="E72" i="71" s="1"/>
  <c r="E45" i="71"/>
  <c r="E48" i="71" s="1"/>
  <c r="E53" i="71"/>
  <c r="E56" i="71" s="1"/>
  <c r="E29" i="71"/>
  <c r="E32" i="71" s="1"/>
  <c r="E21" i="71"/>
  <c r="E24" i="71" s="1"/>
  <c r="E20" i="83"/>
  <c r="E22" i="83" s="1"/>
  <c r="E25" i="83" s="1"/>
  <c r="E11" i="83"/>
  <c r="E13" i="83" s="1"/>
  <c r="E16" i="83" s="1"/>
  <c r="E114" i="19"/>
  <c r="E135" i="19"/>
  <c r="D11" i="75"/>
  <c r="D15" i="75" s="1"/>
  <c r="D18" i="75" s="1"/>
  <c r="D16" i="78" l="1"/>
  <c r="E349" i="19"/>
  <c r="E331" i="19"/>
  <c r="E337" i="19"/>
  <c r="E113" i="19"/>
  <c r="E159" i="19"/>
  <c r="E162" i="19" s="1"/>
  <c r="E183" i="19"/>
  <c r="E186" i="19" s="1"/>
  <c r="E165" i="19"/>
  <c r="E168" i="19" s="1"/>
  <c r="E192" i="19"/>
  <c r="E177" i="19"/>
  <c r="E180" i="19" s="1"/>
  <c r="E244" i="19"/>
  <c r="E256" i="19" l="1"/>
  <c r="E426" i="1" l="1"/>
  <c r="E494" i="1"/>
  <c r="E446" i="1"/>
  <c r="E433" i="1"/>
  <c r="E432" i="1"/>
  <c r="E280" i="1"/>
  <c r="E176" i="1"/>
  <c r="E141" i="1" l="1"/>
  <c r="E140" i="1"/>
  <c r="E139" i="1"/>
  <c r="E428" i="19" l="1"/>
  <c r="E48" i="80" l="1"/>
  <c r="E47" i="80"/>
  <c r="E46" i="80"/>
  <c r="E34" i="80"/>
  <c r="E33" i="80"/>
  <c r="E32" i="80"/>
  <c r="E31" i="80"/>
  <c r="E30" i="80"/>
  <c r="E19" i="80"/>
  <c r="E18" i="80"/>
  <c r="E17" i="80"/>
  <c r="E16" i="80"/>
  <c r="E15" i="80"/>
  <c r="E20" i="80" l="1"/>
  <c r="E24" i="80" s="1"/>
  <c r="E35" i="80"/>
  <c r="E50" i="80"/>
  <c r="E54" i="80" l="1"/>
  <c r="E39" i="80"/>
  <c r="D18" i="72"/>
  <c r="E399" i="19"/>
  <c r="D99" i="72"/>
  <c r="E299" i="19" s="1"/>
  <c r="D50" i="72"/>
  <c r="E259" i="19" s="1"/>
  <c r="E262" i="19" s="1"/>
  <c r="E102" i="71"/>
  <c r="E37" i="71"/>
  <c r="E13" i="71"/>
  <c r="E40" i="71" l="1"/>
  <c r="E171" i="19"/>
  <c r="E174" i="19" s="1"/>
  <c r="D53" i="72"/>
  <c r="D102" i="72"/>
  <c r="E434" i="19" l="1"/>
  <c r="E95" i="19" l="1"/>
  <c r="E96" i="19" s="1"/>
  <c r="E122" i="19" l="1"/>
  <c r="E116" i="19"/>
  <c r="E148" i="19" l="1"/>
  <c r="E142" i="19"/>
  <c r="E14" i="67"/>
  <c r="E18" i="19" l="1"/>
  <c r="E17" i="67"/>
  <c r="E223" i="19"/>
  <c r="E127" i="1"/>
  <c r="E101" i="1"/>
  <c r="E28" i="1"/>
  <c r="E250" i="19"/>
  <c r="E238" i="19"/>
  <c r="E105" i="71" l="1"/>
  <c r="E16" i="71"/>
  <c r="E156" i="19"/>
  <c r="G521" i="1" l="1"/>
  <c r="E46" i="1"/>
  <c r="E43" i="1"/>
  <c r="E38" i="1"/>
  <c r="E521" i="1"/>
  <c r="E519" i="1"/>
  <c r="E518" i="1"/>
  <c r="E517" i="1"/>
  <c r="E516" i="1"/>
  <c r="E515" i="1"/>
  <c r="E513" i="1"/>
  <c r="E512" i="1"/>
  <c r="E510" i="1"/>
  <c r="E509" i="1"/>
  <c r="E508" i="1"/>
  <c r="E507" i="1"/>
  <c r="E506" i="1"/>
  <c r="E505" i="1"/>
  <c r="E504" i="1"/>
  <c r="E503" i="1"/>
  <c r="E502" i="1"/>
  <c r="E501" i="1"/>
  <c r="E500" i="1"/>
  <c r="E493" i="1"/>
  <c r="E492" i="1"/>
  <c r="E491" i="1"/>
  <c r="E478" i="1"/>
  <c r="E477" i="1"/>
  <c r="E476" i="1"/>
  <c r="E475" i="1"/>
  <c r="E474" i="1"/>
  <c r="E473" i="1"/>
  <c r="E472" i="1"/>
  <c r="E467" i="1"/>
  <c r="E466" i="1"/>
  <c r="E465" i="1"/>
  <c r="E464" i="1"/>
  <c r="E463" i="1"/>
  <c r="E462" i="1"/>
  <c r="E461" i="1"/>
  <c r="E460" i="1"/>
  <c r="E459" i="1"/>
  <c r="E458" i="1"/>
  <c r="E457" i="1"/>
  <c r="E454" i="1"/>
  <c r="E445" i="1"/>
  <c r="E444" i="1"/>
  <c r="E443" i="1"/>
  <c r="E442" i="1"/>
  <c r="E441" i="1"/>
  <c r="E438" i="1"/>
  <c r="E437" i="1"/>
  <c r="E436" i="1"/>
  <c r="E434" i="1"/>
  <c r="E431" i="1"/>
  <c r="E430" i="1"/>
  <c r="E429" i="1"/>
  <c r="E427" i="1"/>
  <c r="E425" i="1"/>
  <c r="E424" i="1"/>
  <c r="E423" i="1"/>
  <c r="E422" i="1"/>
  <c r="E421" i="1"/>
  <c r="E420" i="1"/>
  <c r="E419" i="1"/>
  <c r="E418" i="1"/>
  <c r="E417" i="1"/>
  <c r="E416" i="1"/>
  <c r="E415" i="1"/>
  <c r="E414" i="1"/>
  <c r="E413" i="1"/>
  <c r="E412" i="1"/>
  <c r="E411" i="1"/>
  <c r="E410" i="1"/>
  <c r="E409" i="1"/>
  <c r="E408" i="1"/>
  <c r="E406" i="1"/>
  <c r="E405" i="1"/>
  <c r="E404" i="1"/>
  <c r="E403" i="1"/>
  <c r="E401" i="1"/>
  <c r="E400" i="1"/>
  <c r="E399" i="1"/>
  <c r="E398" i="1"/>
  <c r="E397" i="1"/>
  <c r="E396" i="1"/>
  <c r="E395" i="1"/>
  <c r="E394" i="1"/>
  <c r="E393" i="1"/>
  <c r="E392" i="1"/>
  <c r="E391" i="1"/>
  <c r="E390" i="1"/>
  <c r="E389" i="1"/>
  <c r="E388" i="1"/>
  <c r="E386" i="1"/>
  <c r="E385" i="1"/>
  <c r="E384" i="1"/>
  <c r="E383" i="1"/>
  <c r="E382" i="1"/>
  <c r="E381" i="1"/>
  <c r="E380" i="1"/>
  <c r="E379" i="1"/>
  <c r="E378" i="1"/>
  <c r="E376" i="1"/>
  <c r="E375" i="1"/>
  <c r="E374" i="1"/>
  <c r="E373" i="1"/>
  <c r="E372" i="1"/>
  <c r="E371" i="1"/>
  <c r="E370" i="1"/>
  <c r="E369" i="1"/>
  <c r="E368" i="1"/>
  <c r="E367" i="1"/>
  <c r="E366" i="1"/>
  <c r="E364" i="1"/>
  <c r="E363" i="1"/>
  <c r="E362" i="1"/>
  <c r="E361" i="1"/>
  <c r="E360" i="1"/>
  <c r="E359" i="1"/>
  <c r="E358" i="1"/>
  <c r="E357" i="1"/>
  <c r="E356" i="1"/>
  <c r="E355" i="1"/>
  <c r="E354" i="1"/>
  <c r="E347" i="1"/>
  <c r="E346" i="1"/>
  <c r="E345" i="1"/>
  <c r="E344" i="1"/>
  <c r="E343" i="1"/>
  <c r="E342" i="1"/>
  <c r="E341" i="1"/>
  <c r="E335" i="1"/>
  <c r="E334" i="1"/>
  <c r="E333" i="1"/>
  <c r="E332" i="1"/>
  <c r="E331" i="1"/>
  <c r="E330" i="1"/>
  <c r="E329" i="1"/>
  <c r="E328" i="1"/>
  <c r="E327" i="1"/>
  <c r="E326" i="1"/>
  <c r="E325" i="1"/>
  <c r="E324" i="1"/>
  <c r="E323" i="1"/>
  <c r="E322" i="1"/>
  <c r="E321" i="1"/>
  <c r="E320" i="1"/>
  <c r="E319" i="1"/>
  <c r="E318" i="1"/>
  <c r="E317" i="1"/>
  <c r="E316" i="1"/>
  <c r="E315" i="1"/>
  <c r="E314" i="1"/>
  <c r="E313" i="1"/>
  <c r="E312" i="1"/>
  <c r="E311" i="1"/>
  <c r="E310" i="1"/>
  <c r="E309" i="1"/>
  <c r="E308" i="1"/>
  <c r="E307" i="1"/>
  <c r="E305" i="1"/>
  <c r="E304" i="1"/>
  <c r="E303" i="1"/>
  <c r="E302" i="1"/>
  <c r="E301" i="1"/>
  <c r="E300" i="1"/>
  <c r="E299" i="1"/>
  <c r="E298" i="1"/>
  <c r="E297" i="1"/>
  <c r="E296" i="1"/>
  <c r="E295" i="1"/>
  <c r="E294" i="1"/>
  <c r="E293" i="1"/>
  <c r="E292" i="1"/>
  <c r="E291" i="1"/>
  <c r="E290" i="1"/>
  <c r="E288" i="1"/>
  <c r="E287" i="1"/>
  <c r="E286" i="1"/>
  <c r="E285" i="1"/>
  <c r="E284" i="1"/>
  <c r="E281" i="1"/>
  <c r="E279" i="1"/>
  <c r="E278" i="1"/>
  <c r="E277" i="1"/>
  <c r="E276" i="1"/>
  <c r="E272" i="1"/>
  <c r="E271" i="1"/>
  <c r="E270" i="1"/>
  <c r="E269" i="1"/>
  <c r="E268" i="1"/>
  <c r="E267" i="1"/>
  <c r="E266" i="1"/>
  <c r="E265" i="1"/>
  <c r="E264" i="1"/>
  <c r="E263" i="1"/>
  <c r="E262" i="1"/>
  <c r="E261" i="1"/>
  <c r="E260" i="1"/>
  <c r="E255" i="1"/>
  <c r="E254" i="1"/>
  <c r="E253" i="1"/>
  <c r="E252" i="1"/>
  <c r="E251" i="1"/>
  <c r="E250" i="1"/>
  <c r="E249" i="1"/>
  <c r="E246" i="1"/>
  <c r="E245" i="1"/>
  <c r="E244" i="1"/>
  <c r="E243" i="1"/>
  <c r="E242" i="1"/>
  <c r="E241" i="1"/>
  <c r="E240" i="1"/>
  <c r="E239" i="1"/>
  <c r="E238" i="1"/>
  <c r="E237" i="1"/>
  <c r="E236" i="1"/>
  <c r="E235" i="1"/>
  <c r="E234" i="1"/>
  <c r="E233" i="1"/>
  <c r="E232" i="1"/>
  <c r="E231" i="1"/>
  <c r="E230" i="1"/>
  <c r="E229" i="1"/>
  <c r="E228" i="1"/>
  <c r="E227" i="1"/>
  <c r="E226" i="1"/>
  <c r="E225" i="1"/>
  <c r="E224" i="1"/>
  <c r="E223" i="1"/>
  <c r="E222" i="1"/>
  <c r="E221" i="1"/>
  <c r="E220" i="1"/>
  <c r="E211" i="1"/>
  <c r="E210" i="1"/>
  <c r="E209" i="1"/>
  <c r="E208" i="1"/>
  <c r="E207" i="1"/>
  <c r="E206" i="1"/>
  <c r="E205" i="1"/>
  <c r="E204" i="1"/>
  <c r="E202" i="1"/>
  <c r="E186" i="1"/>
  <c r="E185" i="1"/>
  <c r="E184" i="1"/>
  <c r="E183" i="1"/>
  <c r="E182" i="1"/>
  <c r="E181" i="1"/>
  <c r="E180" i="1"/>
  <c r="E179" i="1"/>
  <c r="E178" i="1"/>
  <c r="E175" i="1"/>
  <c r="E170" i="1"/>
  <c r="E169" i="1"/>
  <c r="E168" i="1"/>
  <c r="E167" i="1"/>
  <c r="E166" i="1"/>
  <c r="E165" i="1"/>
  <c r="E164" i="1"/>
  <c r="E163" i="1"/>
  <c r="E162" i="1"/>
  <c r="E161" i="1"/>
  <c r="E160" i="1"/>
  <c r="E159" i="1"/>
  <c r="E158" i="1"/>
  <c r="E157" i="1"/>
  <c r="E154" i="1"/>
  <c r="E153" i="1"/>
  <c r="E152" i="1"/>
  <c r="E151" i="1"/>
  <c r="E150" i="1"/>
  <c r="E149" i="1"/>
  <c r="E147" i="1"/>
  <c r="E146" i="1"/>
  <c r="E145" i="1"/>
  <c r="E144" i="1"/>
  <c r="E142" i="1"/>
  <c r="E138" i="1"/>
  <c r="E137" i="1"/>
  <c r="E134" i="1"/>
  <c r="E132" i="1"/>
  <c r="E131" i="1"/>
  <c r="E126" i="1"/>
  <c r="E125" i="1"/>
  <c r="E124" i="1"/>
  <c r="E121" i="1"/>
  <c r="E120" i="1"/>
  <c r="E119" i="1"/>
  <c r="E117" i="1"/>
  <c r="E116" i="1"/>
  <c r="E115" i="1"/>
  <c r="E114" i="1"/>
  <c r="E113" i="1"/>
  <c r="E112" i="1"/>
  <c r="E111" i="1"/>
  <c r="E110" i="1"/>
  <c r="E107" i="1"/>
  <c r="E106" i="1"/>
  <c r="E105" i="1"/>
  <c r="E100" i="1"/>
  <c r="E99" i="1"/>
  <c r="E98" i="1"/>
  <c r="E97" i="1"/>
  <c r="E70" i="1"/>
  <c r="E69" i="1"/>
  <c r="E68" i="1"/>
  <c r="E67" i="1"/>
  <c r="E66" i="1"/>
  <c r="E62" i="1"/>
  <c r="E61" i="1"/>
  <c r="E60" i="1"/>
  <c r="E59" i="1"/>
  <c r="E58" i="1"/>
  <c r="E57" i="1"/>
  <c r="E56" i="1"/>
  <c r="E55" i="1"/>
  <c r="E54" i="1"/>
  <c r="E53" i="1"/>
  <c r="E52" i="1"/>
  <c r="E51" i="1"/>
  <c r="E50" i="1"/>
  <c r="E49" i="1"/>
  <c r="E47" i="1"/>
  <c r="E42" i="1"/>
  <c r="E39" i="1"/>
  <c r="E37" i="1"/>
  <c r="E35" i="1"/>
  <c r="E34" i="1"/>
  <c r="E33" i="1"/>
  <c r="E32" i="1"/>
  <c r="E29" i="1"/>
  <c r="E27" i="1"/>
  <c r="E25" i="1"/>
  <c r="E24" i="1"/>
  <c r="E23" i="1"/>
  <c r="E22" i="1"/>
  <c r="E21" i="1"/>
  <c r="E20" i="1"/>
  <c r="E19" i="1"/>
  <c r="E17" i="1"/>
  <c r="E16" i="1"/>
  <c r="E15" i="1"/>
  <c r="E14" i="1"/>
  <c r="L521" i="1"/>
  <c r="J521" i="1"/>
  <c r="M521" i="1" s="1"/>
  <c r="K521" i="1"/>
  <c r="K522" i="1" l="1"/>
  <c r="K4" i="1"/>
  <c r="G522" i="1"/>
  <c r="K3" i="1" s="1"/>
  <c r="L522" i="1" l="1"/>
  <c r="K5" i="1" l="1"/>
  <c r="M522" i="1" l="1"/>
  <c r="K6" i="1" s="1"/>
  <c r="K7" i="1" s="1"/>
</calcChain>
</file>

<file path=xl/sharedStrings.xml><?xml version="1.0" encoding="utf-8"?>
<sst xmlns="http://schemas.openxmlformats.org/spreadsheetml/2006/main" count="2791" uniqueCount="1523">
  <si>
    <t>OBRA: CONSTRUÇÃO E REFORMA DA NOVA SEDE DA CÂMARA MUNICIPAL DE JOÃO PESSOA - PB</t>
  </si>
  <si>
    <t>Valor do contrato inicial:</t>
  </si>
  <si>
    <t>LOCAL: RUA DAS TRINCHEIRAS, CENTRO, JOÃO PESSOA/PB</t>
  </si>
  <si>
    <t>Valor medido acumulado anterior:</t>
  </si>
  <si>
    <t>EMPRESA: SG INCORPORAÇÃO, CONSTRUÇÃO E PLANEJAMENTO LTDA</t>
  </si>
  <si>
    <t>Valor medição atual:</t>
  </si>
  <si>
    <t>CONTRATO 35/2023</t>
  </si>
  <si>
    <t>Valor medido acumulado atual:</t>
  </si>
  <si>
    <t>CONCORRÊNCIA 02/2023</t>
  </si>
  <si>
    <t>Valor do saldo contratual:</t>
  </si>
  <si>
    <t>PLANILHA DE MEDIÇÃO</t>
  </si>
  <si>
    <t>ITEM</t>
  </si>
  <si>
    <t>DESCRIÇÃO</t>
  </si>
  <si>
    <t>UND</t>
  </si>
  <si>
    <t>CONTRATUAL</t>
  </si>
  <si>
    <t>QUANTIDADE</t>
  </si>
  <si>
    <t>VALOR</t>
  </si>
  <si>
    <t>QUANT.</t>
  </si>
  <si>
    <t>Valor Unit</t>
  </si>
  <si>
    <t>VALOR UNIT. C/ BDI</t>
  </si>
  <si>
    <t>TOTAL</t>
  </si>
  <si>
    <t>ANTERIOR</t>
  </si>
  <si>
    <t>ATUAL</t>
  </si>
  <si>
    <t>ACUMULADO</t>
  </si>
  <si>
    <t xml:space="preserve"> 1 </t>
  </si>
  <si>
    <t>ADMINISTRAÇÃO LOCAL DA OBRA</t>
  </si>
  <si>
    <t xml:space="preserve"> 1.1 </t>
  </si>
  <si>
    <t>ADMINISTRAÇÃO LOCAL DE OBRA</t>
  </si>
  <si>
    <t>UN</t>
  </si>
  <si>
    <t xml:space="preserve"> 1.2 </t>
  </si>
  <si>
    <t>FORNECIMENTO E INSTALAÇÃO DE PLACA DE OBRA COM CHAPA GALVANIZADA E ESTRUTURA DE MADEIRA. AF_03/2022_PS</t>
  </si>
  <si>
    <t>M²</t>
  </si>
  <si>
    <t xml:space="preserve"> 1.3 </t>
  </si>
  <si>
    <t>TAXA DO CREA PARA OBRA OU SERVIÇO</t>
  </si>
  <si>
    <t xml:space="preserve"> 1.4 </t>
  </si>
  <si>
    <t>"AS BUILT" DOS PROJETOS EXECUTADOS</t>
  </si>
  <si>
    <t xml:space="preserve"> 2 </t>
  </si>
  <si>
    <t>SERVIÇOS PRELIMINARES / CANTEIRO DE OBRAS</t>
  </si>
  <si>
    <t xml:space="preserve"> 2.1 </t>
  </si>
  <si>
    <t>EXECUÇÃO DE REFEITÓRIO EM CANTEIRO DE OBRA EM ALVENARIA, NÃO INCLUSO MOBILIÁRIO E EQUIPAMENTOS. AF_02/2016</t>
  </si>
  <si>
    <t xml:space="preserve"> 2.2 </t>
  </si>
  <si>
    <t>EXECUÇÃO DE SANITÁRIO E VESTIÁRIO EM CANTEIRO DE OBRA EM ALVENARIA, NÃO INCLUSO MOBILIÁRIO. AF_02/2016</t>
  </si>
  <si>
    <t xml:space="preserve"> 2.3 </t>
  </si>
  <si>
    <t>EXECUÇÃO DE ALMOXARIFADO EM CANTEIRO DE OBRA EM ALVENARIA, INCLUSO PRATELEIRAS. AF_02/2016</t>
  </si>
  <si>
    <t xml:space="preserve"> 2.4 </t>
  </si>
  <si>
    <t>LOCACAO CONVENCIONAL DE OBRA, UTILIZANDO GABARITO DE TÁBUAS CORRIDAS PONTALETADAS A CADA 2,00M -  2 UTILIZAÇÕES. AF_10/2018</t>
  </si>
  <si>
    <t>M</t>
  </si>
  <si>
    <t xml:space="preserve"> 2.5 </t>
  </si>
  <si>
    <t>TAPUME COM TELHA METÁLICA. AF_05/2018</t>
  </si>
  <si>
    <t xml:space="preserve"> 2.6 </t>
  </si>
  <si>
    <t>LIMPEZA MECANIZADA DE CAMADA VEGETAL, VEGETAÇÃO E PEQUENAS ÁRVORES (DIÂMETRO DE TRONCO MENOR QUE 0,20 M), COM TRATOR DE ESTEIRAS.AF_05/2018</t>
  </si>
  <si>
    <t xml:space="preserve"> 2.7 </t>
  </si>
  <si>
    <t>LIGAÇÃO PREDIAL DE ÁGUA EM MURETA DE CONCRETO, PROVISÓRIA OU DEFINITIVA, COM FORNECIMENTO DE MATERIAL, INCLUSIVE MURETA E HIDRÕMETRO, REDE DN 50MM - REV 03_10/2022</t>
  </si>
  <si>
    <t xml:space="preserve"> 3 </t>
  </si>
  <si>
    <t>DEMOLIÇÕES</t>
  </si>
  <si>
    <t xml:space="preserve"> 3.1 </t>
  </si>
  <si>
    <t>DEMOLIÇÃO PARCIAL DE PAVIMENTO ASFÁLTICO, DE FORMA MECANIZADA, SEM REAPROVEITAMENTO. AF_12/2017</t>
  </si>
  <si>
    <t xml:space="preserve"> 3.2</t>
  </si>
  <si>
    <t>DEMOLIÇÃO DE ALVENARIA DE BLOCO FURADO, DE FORMA MANUAL, SEM REAPROVEITAMENTO. AF_12/2017</t>
  </si>
  <si>
    <t>M³</t>
  </si>
  <si>
    <t xml:space="preserve"> 4 </t>
  </si>
  <si>
    <t>INFRAESTRUTURA</t>
  </si>
  <si>
    <t xml:space="preserve"> 4.1 </t>
  </si>
  <si>
    <t>MOVIMENTO DE TERRA</t>
  </si>
  <si>
    <t xml:space="preserve"> 4.1.1 </t>
  </si>
  <si>
    <t>ESCAVAÇÃO HORIZONTAL, INCLUINDO ESCARIFICAÇÃO, CARGA, DESCARGA E TRANSPORTE EM SOLO DE 2A CATEGORIA COM TRATOR DE ESTEIRAS (150HP/LÂMINA: 3,18M3) E CAMINHÃO BASCULANTE DE 10M3, DMT ATÉ 200M. AF_07/2020</t>
  </si>
  <si>
    <t xml:space="preserve"> 4.1.2 </t>
  </si>
  <si>
    <t>ESCAVAÇÃO VERTICAL PARA  EDIFICAÇÃO, COM CARGA, DESCARGA E TRANSPORTE DE SOLO DE 1ª CATEGORIA, COM ESCAVADEIRA HIDRÁULICA (CAÇAMBA: 0,8 M³ / 111HP), FROTA DE 9 CAMINHÕES BASCULANTES DE 10 M³, DMT DE 6 KM E VELOCIDADE MÉDIA 22 KM/H. AF_05/2020</t>
  </si>
  <si>
    <t xml:space="preserve"> 4.1.3 </t>
  </si>
  <si>
    <t>TRANSPORTE COM CAMINHÃO BASCULANTE DE 10 M³, EM VIA URBANA PAVIMENTADA, DMT ATÉ 30 KM (UNIDADE: M3XKM). AF_07/2020</t>
  </si>
  <si>
    <t>M3XKM</t>
  </si>
  <si>
    <t xml:space="preserve"> 4.1.4 </t>
  </si>
  <si>
    <t>CARGA, MANOBRA E DESCARGA DE SOLOS E MATERIAIS GRANULARES EM CAMINHÃO BASCULANTE 10 M³ - CARGA COM PÁ CARREGADEIRA (CAÇAMBA DE 1,7 A 2,8 M³ / 128 HP) E DESCARGA LIVRE (UNIDADE: M3). AF_07/2020</t>
  </si>
  <si>
    <t xml:space="preserve"> 4.2 </t>
  </si>
  <si>
    <t>CORTINA DE CONTENÇÃO</t>
  </si>
  <si>
    <t xml:space="preserve"> 4.2.1 </t>
  </si>
  <si>
    <t>CORTINA DE CONTENÇÃO, BASE CIRCULAR DIÂMETRO 0.30M EM CONCRETO BOMBEÁVEL, INCLUSIVE FERRAGEM, CONCRETO, LANÇAMENTO COM BOMBA [BASEADO EM SINAPI 100651]</t>
  </si>
  <si>
    <t xml:space="preserve"> 4.2.2 </t>
  </si>
  <si>
    <t>ARMAÇÃO DE CINTA DE ALVENARIA ESTRUTURAL; DIÂMETRO DE 10,0 MM. AF_09/2021</t>
  </si>
  <si>
    <t>KG</t>
  </si>
  <si>
    <t xml:space="preserve"> 4.2.3 </t>
  </si>
  <si>
    <t>ARMAÇÃO UTILIZANDO AÇO CA-25 DE 6,3 MM - MONTAGEM. AF_06/2022</t>
  </si>
  <si>
    <t xml:space="preserve"> 4.3 </t>
  </si>
  <si>
    <t>FUNDAÇÃO</t>
  </si>
  <si>
    <t xml:space="preserve"> 4.3.1 </t>
  </si>
  <si>
    <t>ESTACAS</t>
  </si>
  <si>
    <t xml:space="preserve"> 4.3.1.1 </t>
  </si>
  <si>
    <t>ESTACA HÉLICE CONTÍNUA, DIÂMETRO DE 30 CM, INCLUSO CONCRETO FCK=30MPA E ARMADURA MÍNIMA (EXCLUSIVE MOBILIZAÇÃO, DESMOBILIZAÇÃO E BOMBEAMENTO). AF_12/2019</t>
  </si>
  <si>
    <t xml:space="preserve"> 4.3.1.2 </t>
  </si>
  <si>
    <t>LANÇAMENTO COM USO DE BOMBA, ADENSAMENTO E ACABAMENTO DE CONCRETO EM ESTRUTURAS. AF_02/2022</t>
  </si>
  <si>
    <t xml:space="preserve"> 4.3.2 </t>
  </si>
  <si>
    <t>BLOCO DE COROAMENTO/ VIGA BALDRAME</t>
  </si>
  <si>
    <t xml:space="preserve"> 4.3.2.1 </t>
  </si>
  <si>
    <t>CONCRETAGEM DE BLOCOS DE COROAMENTO E VIGAS BALDRAMES, FCK 30 MPA, COM USO DE BOMBA  LANÇAMENTO, ADENSAMENTO E ACABAMENTO. AF_06/2017</t>
  </si>
  <si>
    <t xml:space="preserve"> 4.3.2.2 </t>
  </si>
  <si>
    <t>ESCAVAÇÃO MANUAL PARA BLOCO DE COROAMENTO OU SAPATA (INCLUINDO ESCAVAÇÃO PARA COLOCAÇÃO DE FÔRMAS). AF_06/2017</t>
  </si>
  <si>
    <t xml:space="preserve"> 4.3.2.3 </t>
  </si>
  <si>
    <t>FABRICAÇÃO, MONTAGEM E DESMONTAGEM DE FÔRMA PARA BLOCO DE COROAMENTO, EM CHAPA DE MADEIRA COMPENSADA RESINADA, E=17 MM, 4 UTILIZAÇÕES. AF_06/2017</t>
  </si>
  <si>
    <t xml:space="preserve"> 4.3.2.4 </t>
  </si>
  <si>
    <t>ESCAVAÇÃO MANUAL DE VALA COM PROFUNDIDADE MENOR OU IGUAL A 1,30 M. AF_02/2021</t>
  </si>
  <si>
    <t xml:space="preserve"> 4.3.2.5 </t>
  </si>
  <si>
    <t>CAMADA SEPARADORA PARA EXECUÇÃO DE RADIER, PISO DE CONCRETO OU LAJE SOBRE SOLO, EM LONA PLÁSTICA. AF_09/2021</t>
  </si>
  <si>
    <t xml:space="preserve"> 4.3.2.6 </t>
  </si>
  <si>
    <t>ARMAÇÃO DE PILAR OU VIGA DE ESTRUTURA CONVENCIONAL DE CONCRETO ARMADO UTILIZANDO AÇO CA-50 DE 10,0 MM - MONTAGEM. AF_06/2022</t>
  </si>
  <si>
    <t xml:space="preserve"> 4.3.2.7 </t>
  </si>
  <si>
    <t>ARMAÇÃO DE BLOCO, VIGA BALDRAME OU SAPATA UTILIZANDO AÇO CA-50 DE 12,5 MM - MONTAGEM. AF_06/2017</t>
  </si>
  <si>
    <t xml:space="preserve"> 4.3.2.8 </t>
  </si>
  <si>
    <t>ARMAÇÃO DE BLOCO, VIGA BALDRAME OU SAPATA UTILIZANDO AÇO CA-50 DE 16 MM - MONTAGEM. AF_06/2017</t>
  </si>
  <si>
    <t xml:space="preserve"> 4.3.2.9 </t>
  </si>
  <si>
    <t>ARMAÇÃO DE BLOCO, VIGA BALDRAME OU SAPATA UTILIZANDO AÇO CA-50 DE 6,3 MM - MONTAGEM. AF_06/2017</t>
  </si>
  <si>
    <t xml:space="preserve"> 4.3.2.10 </t>
  </si>
  <si>
    <t>CONCRETO MAGRO PARA LASTRO, TRAÇO 1:4,5:4,5 (EM MASSA SECA DE CIMENTO/ AREIA MÉDIA/ BRITA 1) - PREPARO MANUAL. AF_05/2021</t>
  </si>
  <si>
    <t xml:space="preserve"> 4.3.2.11 </t>
  </si>
  <si>
    <t>ARMAÇÃO DE BLOCO, VIGA BALDRAME OU SAPATA UTILIZANDO AÇO CA-50 DE 20 MM - MONTAGEM. AF_06/2017</t>
  </si>
  <si>
    <t xml:space="preserve"> 4.3.2.12 </t>
  </si>
  <si>
    <t>ARMAÇÃO DE BLOCO, VIGA BALDRAME OU SAPATA UTILIZANDO AÇO CA-50 DE 25 MM - MONTAGEM. AF_06/2017</t>
  </si>
  <si>
    <t xml:space="preserve"> 4.3.2.13 </t>
  </si>
  <si>
    <t>ARMAÇÃO DE BLOCO, VIGA BALDRAME OU SAPATA UTILIZANDO AÇO CA-50 DE 8 MM - MONTAGEM. AF_06/2017</t>
  </si>
  <si>
    <t xml:space="preserve"> 4.3.2.14 </t>
  </si>
  <si>
    <t>ARMAÇÃO DE BLOCO, VIGA BALDRAME E SAPATA UTILIZANDO AÇO CA-60 DE 5 MM - MONTAGEM. AF_06/2017</t>
  </si>
  <si>
    <t xml:space="preserve"> 5 </t>
  </si>
  <si>
    <t>ESTRUTURAS</t>
  </si>
  <si>
    <t xml:space="preserve"> 5.1 </t>
  </si>
  <si>
    <t>ARMAÇÃO PARA EXECUÇÃO DE RADIER, PISO DE CONCRETO OU LAJE SOBRE SOLO, COM USO DE TELA Q-92. AF_09/2021</t>
  </si>
  <si>
    <t xml:space="preserve"> 5.2 </t>
  </si>
  <si>
    <t>COMPOSIÇÃO PARAMÉTRICA PARA FORNECIMENTO E MONTAGEM DE ESTRUTURA METÁLICA PARA ESTRUTURA PRINCIPAL DE EDIFICAÇÕES (PILARES, VIGAS E CONTRAVENTAMENTO). AF_11/2022</t>
  </si>
  <si>
    <t xml:space="preserve"> 5.3 </t>
  </si>
  <si>
    <t>LAJE TIPO MACIÇA PREMOLDADA PARA PISO CARGA 350kg/m2 VAO 3,5m ALTURA E SOBRECARGA ,CONFORME PROJETO INSTALADA</t>
  </si>
  <si>
    <t xml:space="preserve"> 5.4 </t>
  </si>
  <si>
    <t>(MODIFICADO) PLACA DE , (POLIESTIRENO EXPANDIDO/EPS (ISOPOR), TIPO 2F, BLOCO) APLICADO</t>
  </si>
  <si>
    <t xml:space="preserve"> 5.5 </t>
  </si>
  <si>
    <t>CONCRETAGEM DE EDIFICAÇÕES (PAREDES E LAJES) , COM CONCRETO USINADO BOMBEÁVEL FCK 30 MPA - LANÇAMENTO, ADENSAMENTO E ACABAMENTO</t>
  </si>
  <si>
    <t xml:space="preserve"> 6 </t>
  </si>
  <si>
    <t>ALVENARIA E VEDAÇÃO/ DIVISÓRIAS</t>
  </si>
  <si>
    <t xml:space="preserve"> 6.1 </t>
  </si>
  <si>
    <t>ALVENARIA DE VEDAÇÃO DE BLOCOS CERÂMICOS FURADOS NA VERTICAL DE 9X19X39 CM (ESPESSURA 9 CM) E ARGAMASSA DE ASSENTAMENTO COM PREPARO EM BETONEIRA. AF_12/2021</t>
  </si>
  <si>
    <t xml:space="preserve"> 6.2 </t>
  </si>
  <si>
    <t>(modificado)PAREDE COM PLACAS DE GESSO ACARTONADO (DRYWALL), (COM INSTALAÇÃO DE LÃ DE VIDRO),PARA USO INTERNO COM DUAS FACES DUPLAS E ESTRUTURA METÁLICA COM GUIAS DUPLAS, SEM VÃOS. AF_06/2017</t>
  </si>
  <si>
    <t xml:space="preserve"> 6.3 </t>
  </si>
  <si>
    <t>DIVISORIA SANITÁRIA, TIPO CABINE, EM GRANITO CINZA POLIDO, ESP = 3CM, ASSENTADO COM ARGAMASSA COLANTE AC III-E, EXCLUSIVE FERRAGENS. AF_01/2021</t>
  </si>
  <si>
    <t xml:space="preserve"> 6.4 </t>
  </si>
  <si>
    <t>ALVENARIA DE VEDAÇÃO DE BLOCOS CERÂMICOS FURADOS NA HORIZONTAL DE 14X9X19 CM (ESPESSURA 14 CM, BLOCO DEITADO) E ARGAMASSA DE ASSENTAMENTO COM PREPARO MANUAL. AF_12/2021</t>
  </si>
  <si>
    <t xml:space="preserve"> 6.5 </t>
  </si>
  <si>
    <t>DIVISÓRIA FIXA EM VIDRO TEMPERADO 10 MM, SEM ABERTURA. AF_01/2021_PS</t>
  </si>
  <si>
    <t xml:space="preserve"> 7 </t>
  </si>
  <si>
    <t>JUNTA DE DILATAÇÃO</t>
  </si>
  <si>
    <t xml:space="preserve"> 7.1 </t>
  </si>
  <si>
    <t>TRATAMENTO DE JUNTA DE DILATAÇÃO, COM TARUGO DE POLIETILENO E SELANTE PU, INCLUSO PREENCHIMENTO COM ESPUMA EXPANSIVA PU. AF_06/2018</t>
  </si>
  <si>
    <t xml:space="preserve"> 7.2 </t>
  </si>
  <si>
    <t>JUNTA DE DILATAÇÃO PARA APLICAÇÃO EM PISO DE CONCRETO</t>
  </si>
  <si>
    <t xml:space="preserve"> 7.3 </t>
  </si>
  <si>
    <t>IMPERMEABILIZAÇÃO DE JUNTA DE DILATAÇÃO (FACHADA)</t>
  </si>
  <si>
    <t xml:space="preserve"> 8 </t>
  </si>
  <si>
    <t>AR CONDICIONADO</t>
  </si>
  <si>
    <t xml:space="preserve"> 8.1 </t>
  </si>
  <si>
    <t>MATERIAIS (TUBULAÇÃO DE COBRE)</t>
  </si>
  <si>
    <t xml:space="preserve"> 8.1.1 </t>
  </si>
  <si>
    <t>TUBO EM COBRE FLEXÍVEL, DN 1/4", COM ISOLAMENTO, INSTALADO EM FORRO, PARA RAMAL DE ALIMENTAÇÃO DE AR CONDICIONADO, INCLUSO FIXADOR. AF_11/2021</t>
  </si>
  <si>
    <t xml:space="preserve"> 8.1.2 </t>
  </si>
  <si>
    <t>TUBO EM COBRE FLEXÍVEL, DN 1/2", COM ISOLAMENTO, INSTALADO EM FORRO, PARA RAMAL DE ALIMENTAÇÃO DE AR CONDICIONADO, INCLUSO FIXADOR. AF_11/2021</t>
  </si>
  <si>
    <t xml:space="preserve"> 8.1.3 </t>
  </si>
  <si>
    <t>TUBO EM COBRE FLEXÍVEL, DN 3/8", COM ISOLAMENTO, INSTALADO EM FORRO, PARA RAMAL DE ALIMENTAÇÃO DE AR CONDICIONADO, INCLUSO FIXADOR. AF_11/2021</t>
  </si>
  <si>
    <t xml:space="preserve"> 8.1.4 </t>
  </si>
  <si>
    <t>[BASEADO EM SINAPI 103290] TUBO EM COBRE FLEXÍVEL, DN 3/4", COM ISOLAMENTO, INSTALADO EM FORRO, PARA RAMAL DE ALIMENTAÇÃO DE AR CONDICIONADO, INCLUSO FIXADOR.</t>
  </si>
  <si>
    <t xml:space="preserve"> 8.1.5 </t>
  </si>
  <si>
    <t>TUBO EM COBRE FLEXÍVEL, DN 5/8", COM ISOLAMENTO, INSTALADO EM FORRO, PARA RAMAL DE ALIMENTAÇÃO DE AR CONDICIONADO, INCLUSO FIXADOR. AF_11/2021</t>
  </si>
  <si>
    <t xml:space="preserve"> 8.1.6 </t>
  </si>
  <si>
    <t>[BASEADO EM SINAPI 103292] TUBO EM COBRE FLEXÍVEL, DN 7/8", COM ISOLAMENTO, INSTALADO EM FORRO, PARA RAMAL DE ALIMENTAÇÃO DE AR CONDICIONADO, INCLUSO FIXADOR.</t>
  </si>
  <si>
    <t xml:space="preserve"> 8.1.7 </t>
  </si>
  <si>
    <t>[BASEADO EM SINAPI 103290] TUBO EM COBRE FLEXÍVEL, DN 1 5/8 ", COM ISOLAMENTO, INSTALADO EM FORRO, PARA RAMAL DE ALIMENTAÇÃO DE AR CONDICIONADO, INCLUSO FIXADOR</t>
  </si>
  <si>
    <t xml:space="preserve"> 8.1.8</t>
  </si>
  <si>
    <t>COLA PARA TUBOS E MANTAS ELASTOMERICAS, A BASE DE SOLVENTE</t>
  </si>
  <si>
    <t>L</t>
  </si>
  <si>
    <t xml:space="preserve"> 8.2 </t>
  </si>
  <si>
    <t>SISTEMA ELÉTRICO / LÓGICO</t>
  </si>
  <si>
    <t xml:space="preserve"> 8.2.1 </t>
  </si>
  <si>
    <t>ELETRODUTO DE PVC RIGIDO SOLDAVEL, CLASSE B, DE 25 MM</t>
  </si>
  <si>
    <t xml:space="preserve"> 8.2.2 </t>
  </si>
  <si>
    <t>ELETRODUTO EM ACO GALVANIZADO ELETROLITICO, SEMI-PESADO, DIAMETRO 1 1/2", PAREDE DE 1,20 MM</t>
  </si>
  <si>
    <t xml:space="preserve"> 8.2.3 </t>
  </si>
  <si>
    <t>CABO SHIELD BLINDADO 2 VIAS (2X1 mm) PARA SINAL 100 mts  INSTALADO EM ELETROCALHA OU PERFILADO - FORNECIMENTO E INSTALAÇÃO.</t>
  </si>
  <si>
    <t xml:space="preserve"> 9 </t>
  </si>
  <si>
    <t>REVESTIMENTO</t>
  </si>
  <si>
    <t xml:space="preserve"> 9.1 </t>
  </si>
  <si>
    <t>REVESTIMENTO INTERNO</t>
  </si>
  <si>
    <t xml:space="preserve"> 9.1.1 </t>
  </si>
  <si>
    <t>CHAPISCO APLICADO EM ALVENARIA (COM PRESENÇA DE VÃOS) E ESTRUTURAS DE CONCRETO DE FACHADA, COM ROLO PARA TEXTURA ACRÍLICA.  ARGAMASSA TRAÇO 1:4 E EMULSÃO POLIMÉRICA (ADESIVO) COM PREPARO EM BETONEIRA 400L. AF_10/2022</t>
  </si>
  <si>
    <t xml:space="preserve"> 9.1.2 </t>
  </si>
  <si>
    <t>MASSA ÚNICA, PARA RECEBIMENTO DE PINTURA, EM ARGAMASSA TRAÇO 1:2:8, PREPARO MECÂNICO COM BETONEIRA 400L, APLICADA MANUALMENTE EM FACES INTERNAS DE PAREDES, ESPESSURA DE 20MM, COM EXECUÇÃO DE TALISCAS. AF_06/2014</t>
  </si>
  <si>
    <t xml:space="preserve"> 9.1.3 </t>
  </si>
  <si>
    <t>REVESTIMENTO CERÂMICO PARA PAREDES INTERNAS COM PLACAS TIPO ESMALTADA EXTRA DE DIMENSÕES 60X60 CM APLICADAS NA ALTURA INTEIRA DAS PAREDES. AF_02/2023_PE</t>
  </si>
  <si>
    <t xml:space="preserve"> 9.1.4 </t>
  </si>
  <si>
    <t>RODAPÉ EM POLIESTIRENO, ALTURA 5 CM. AF_09/2020</t>
  </si>
  <si>
    <t xml:space="preserve"> 9.2 </t>
  </si>
  <si>
    <t>REVESTIMENTO EXTERNO</t>
  </si>
  <si>
    <t xml:space="preserve"> 9.2.1 </t>
  </si>
  <si>
    <t>EMBOÇO OU MASSA ÚNICA EM ARGAMASSA TRAÇO 1:2:8, PREPARO MANUAL, APLICADA MANUALMENTE EM PANOS CEGOS DE FACHADA (SEM PRESENÇA DE VÃOS), ESPESSURA DE 35 MM. AF_08/2022</t>
  </si>
  <si>
    <t xml:space="preserve"> 9.2.2 </t>
  </si>
  <si>
    <t>CHAPISCO APLICADO EM ALVENARIA (COM PRESENÇA DE VÃOS) E ESTRUTURAS DE CONCRETO DE FACHADA, COM COLHER DE PEDREIRO.  ARGAMASSA TRAÇO 1:3 COM PREPARO EM BETONEIRA 400L. AF_10/2022</t>
  </si>
  <si>
    <t xml:space="preserve"> 9.3 </t>
  </si>
  <si>
    <t>REVESTIMENTO ACÚSTICO</t>
  </si>
  <si>
    <t xml:space="preserve"> 9.3.1 </t>
  </si>
  <si>
    <t>PAINEL DE LA DE VIDRO SEM REVESTIMENTO PSI 20, E = 25 MM, DE 1200 X 600 MM</t>
  </si>
  <si>
    <t xml:space="preserve"> 10 </t>
  </si>
  <si>
    <t>PINTURA</t>
  </si>
  <si>
    <t xml:space="preserve"> 10.1 </t>
  </si>
  <si>
    <t>PINTURA INTERNA</t>
  </si>
  <si>
    <t xml:space="preserve"> 10.1.1 </t>
  </si>
  <si>
    <t>FUNDO SELADOR ACRÍLICO, APLICAÇÃO MANUAL EM PAREDE, UMA DEMÃO. AF_04/2023</t>
  </si>
  <si>
    <t xml:space="preserve"> 10.1.2 </t>
  </si>
  <si>
    <t>EMASSAMENTO COM MASSA LÁTEX, APLICAÇÃO EM PAREDE, DUAS DEMÃOS, LIXAMENTO MANUAL. AF_04/2023</t>
  </si>
  <si>
    <t xml:space="preserve"> 10.1.3 </t>
  </si>
  <si>
    <t>PINTURA LÁTEX ACRÍLICA PREMIUM, APLICAÇÃO MANUAL EM PAREDES, DUAS DEMÃOS. AF_04/2023</t>
  </si>
  <si>
    <t xml:space="preserve"> 10.2 </t>
  </si>
  <si>
    <t>PINTURA EXTERNA</t>
  </si>
  <si>
    <t xml:space="preserve"> 10.2.1 </t>
  </si>
  <si>
    <t>APLICAÇÃO MANUAL DE FUNDO SELADOR ACRÍLICO EM SUPERFÍCIES EXTERNAS DE SACADA DE EDIFÍCIOS DE MÚLTIPLOS PAVIMENTOS. AF_06/2014</t>
  </si>
  <si>
    <t xml:space="preserve"> 10.2.2 </t>
  </si>
  <si>
    <t>APLICAÇÃO MANUAL DE MASSA ACRÍLICA EM PANOS DE FACHADA COM PRESENÇA DE VÃOS, DE EDIFÍCIOS DE MÚLTIPLOS PAVIMENTOS, UMA DEMÃO. AF_05/2017</t>
  </si>
  <si>
    <t xml:space="preserve"> 10.2.3 </t>
  </si>
  <si>
    <t>APLICAÇÃO MANUAL DE PINTURA COM TINTA TEXTURIZADA ACRÍLICA EM SUPERFÍCIES EXTERNAS DE SACADA DE EDIFÍCIOS DE MÚLTIPLOS PAVIMENTOS, UMA COR. AF_06/2014</t>
  </si>
  <si>
    <t xml:space="preserve"> 10.2.4 </t>
  </si>
  <si>
    <t>PINTURA DE DEMARCAÇÃO DE VAGA COM TINTA EPÓXI, E = 10 CM, APLICAÇÃO MANUAL. AF_05/2021</t>
  </si>
  <si>
    <t xml:space="preserve"> 11 </t>
  </si>
  <si>
    <t>IMPERMEABILIZAÇÃO</t>
  </si>
  <si>
    <t xml:space="preserve"> 11.1 </t>
  </si>
  <si>
    <t>[BASEADO EM SINAPI 98546] IMPERMEABILIZAÇÃO DE SUPERFÍCIE COM MANTA ASFÁLTICA, UMA CAMADA, INCLUSIVE APLICAÇÃO DE PRIMER ASFÁLTICO, E=4MM.</t>
  </si>
  <si>
    <t xml:space="preserve"> 11.2 </t>
  </si>
  <si>
    <t>IMPERMEABILIZAÇÃO DE SUPERFÍCIE COM EMULSÃO ASFÁLTICA, 2 DEMÃOS AF_06/2018</t>
  </si>
  <si>
    <t xml:space="preserve"> 11.3 </t>
  </si>
  <si>
    <t>IMPERMEABILIZAÇÃO DE SUPERFÍCIE COM ARGAMASSA POLIMÉRICA / MEMBRANA ACRÍLICA, 4 DEMÃOS, REFORÇADA COM VÉU DE POLIÉSTER (MAV). AF_06/2018</t>
  </si>
  <si>
    <t xml:space="preserve"> 11.4 </t>
  </si>
  <si>
    <t>TRATAMENTO DE RALO OU PONTO EMERGENTE COM ARGAMASSA POLIMÉRICA / MEMBRANA ACRÍLICA REFORÇADO COM VÉU DE POLIÉSTER (MAV). AF_06/2018</t>
  </si>
  <si>
    <t xml:space="preserve"> 11.5 </t>
  </si>
  <si>
    <t>REPARO/COLAGEM DE ESTRUTURAS DE CONCRETO COM ADESIVO ESTRUTURAL A BASE DE EPOXI, E=2 MM</t>
  </si>
  <si>
    <t xml:space="preserve"> 11.6 </t>
  </si>
  <si>
    <t>CONTRAPISO EM ARGAMASSA TRAÇO 1:4 (CIMENTO E AREIA), PREPARO MANUAL, APLICADO EM ÁREAS SECAS SOBRE LAJE, ADERIDO, ACABAMENTO NÃO REFORÇADO, ESPESSURA 3CM. AF_07/2021</t>
  </si>
  <si>
    <t xml:space="preserve"> 12 </t>
  </si>
  <si>
    <t>PISO</t>
  </si>
  <si>
    <t xml:space="preserve"> 12.1 </t>
  </si>
  <si>
    <t>PISO VINÍLICO SEMI-FLEXÍVEL EM PLACAS, PADRÃO LISO, ESPESSURA 3,2 MM, FIXADO COM COLA. AF_09/2020</t>
  </si>
  <si>
    <t xml:space="preserve"> 12.2 </t>
  </si>
  <si>
    <t>REVESTIMENTO CERÂMICO PARA PISO COM PLACAS TIPO ESMALTADA EXTRA DE DIMENSÕES 60X60 CM APLICADA EM AMBIENTES DE ÁREA MENOR QUE 5 M2. AF_02/2023_PE</t>
  </si>
  <si>
    <t xml:space="preserve"> 12.3 </t>
  </si>
  <si>
    <t>PISO EM GRANITO APLICADO EM CALÇADAS OU PISOS EXTERNOS. AF_05/2020</t>
  </si>
  <si>
    <t xml:space="preserve"> 12.4 </t>
  </si>
  <si>
    <t>CONTRAPISO EM ARGAMASSA TRAÇO 1:4 (CIMENTO E AREIA), PREPARO MANUAL, APLICADO EM ÁREAS SECAS SOBRE LAJE, NÃO ADERIDO, ACABAMENTO NÃO REFORÇADO, ESPESSURA 6CM. AF_07/2021</t>
  </si>
  <si>
    <t xml:space="preserve"> 12.5 </t>
  </si>
  <si>
    <t>EXECUÇÃO DE PASSEIO (CALÇADA) OU PISO DE CONCRETO COM CONCRETO MOLDADO IN LOCO, USINADO C20, ACABAMENTO CONVENCIONAL, NÃO ARMADO. AF_08/2022</t>
  </si>
  <si>
    <t xml:space="preserve"> 12.6 </t>
  </si>
  <si>
    <t>PISO CIMENTADO, TRAÇO 1:3 (CIMENTO E AREIA), ACABAMENTO LISO, ESPESSURA 2,0 CM, PREPARO MECÂNICO DA ARGAMASSA. AF_09/2020</t>
  </si>
  <si>
    <t xml:space="preserve"> 12.7 </t>
  </si>
  <si>
    <t>PISO EM GRANITO APLICADO EM AMBIENTES INTERNOS. AF_09/2020</t>
  </si>
  <si>
    <t xml:space="preserve"> 12.8 </t>
  </si>
  <si>
    <t>PISO ELEVADO 18cm EM AGLOMERADO COM REVESTIMENTO EM CARPETE</t>
  </si>
  <si>
    <t xml:space="preserve"> 12.9 </t>
  </si>
  <si>
    <t>CONCRETAGEM DE RADIER, PISO DE CONCRETO OU LAJE SOBRE SOLO, FCK 30 MPA - LANÇAMENTO, ADENSAMENTO E ACABAMENTO. AF_09/2021</t>
  </si>
  <si>
    <t xml:space="preserve"> 12.10 </t>
  </si>
  <si>
    <t>ACABAMENTO POLIDO PARA PISO DE CONCRETO ARMADO OU LAJE SOBRE SOLO DE ALTA RESISTÊNCIA. AF_09/2021</t>
  </si>
  <si>
    <t xml:space="preserve"> 12.11 </t>
  </si>
  <si>
    <t>PISO PODOTÁTIL DE ALERTA OU DIRECIONAL, DE BORRACHA, ASSENTADO SOBRE ARGAMASSA. AF_05/2020</t>
  </si>
  <si>
    <t xml:space="preserve"> 12.12 </t>
  </si>
  <si>
    <t>PISO PODOTÁTIL DE ALERTA OU DIRECIONAL, DE CONCRETO, ASSENTADO SOBRE ARGAMASSA. AF_05/2023</t>
  </si>
  <si>
    <t xml:space="preserve"> 12.13 </t>
  </si>
  <si>
    <t xml:space="preserve"> 12.14 </t>
  </si>
  <si>
    <t>APLICAÇÃO DE LONA PLÁSTICA PARA EXECUÇÃO DE PAVIMENTOS DE CONCRETO. AF_04/2022</t>
  </si>
  <si>
    <t xml:space="preserve"> 13 </t>
  </si>
  <si>
    <t>FORRO</t>
  </si>
  <si>
    <t xml:space="preserve"> 13.1 </t>
  </si>
  <si>
    <t>FORRO DE FIBRA MINERAL EM PLACAS DE 625 X 625 MM, E = 15/16 MM, BORDA REBAIXADA, COM PINTURA ANTIMOFO, APOIADO EM PERFIL DE ACO GALVANIZADO COM 24 MM DE BASE - INSTALADO</t>
  </si>
  <si>
    <t xml:space="preserve"> 14 </t>
  </si>
  <si>
    <t>ESQUADRIAS</t>
  </si>
  <si>
    <t xml:space="preserve"> 14.1 </t>
  </si>
  <si>
    <t>PORTA DE CORRER DE VIDRO TEMPERADO DE 10 MM INCLUSIVE ACESSÓRIOS, DIMENSÕES (1,30 X 2,10) M ,  INCLUSIVE COMPLEMENTOS DE VIDRO TEMPERADO DE 10MM,  PARA FECHAMENTO., DIMENSÕES  (1,20 X 0,90)M</t>
  </si>
  <si>
    <t>UM</t>
  </si>
  <si>
    <t xml:space="preserve"> 14.2 </t>
  </si>
  <si>
    <t>PORTA DE ABRIR COM MOLA HIDRÁULICA, EM VIDRO TEMPERADO, 2 FOLHAS DE 90X210 CM, ESPESSURA DD 10MM, INCLUSIVE ACESSÓRIOS. AF_01/2021</t>
  </si>
  <si>
    <t xml:space="preserve"> 14.3 </t>
  </si>
  <si>
    <t>PORTA DE ABRIR COM MOLA HIDRÁULICA, EM VIDRO TEMPERADO, 90X210 CM, ESPESSURA 10 MM, INCLUSIVE ACESSÓRIOS. AF_01/2021</t>
  </si>
  <si>
    <t xml:space="preserve"> 14.4 </t>
  </si>
  <si>
    <t>[BASEADO EM SINAPI 102185] PORTA DE ABRIR COM MOLA HIDRÁULICA, EM VIDRO TEMPERADO, 2 FOLHAS DE 80X210 CM, ESPESSURA DD 10MM, INCLUSIVE ACESSÓRIOS.</t>
  </si>
  <si>
    <t xml:space="preserve"> 14.5</t>
  </si>
  <si>
    <t>BOX EM VIDRO LAMINADO 8mm COM PORTA O,85x1,80m PARA SANITARIO</t>
  </si>
  <si>
    <t xml:space="preserve"> 14.6</t>
  </si>
  <si>
    <t>KIT DE PORTA DE MADEIRA FRISADA, SEMI-OCA (LEVE OU MÉDIA), PADRÃO MÉDIO 60X210CM, ESPESSURA DE 3CM, ITENS INCLUSOS: DOBRADIÇAS, MONTAGEM E INSTALAÇÃO DO BATENTE, SEM FECHADURA - FORNECIMENTO E INSTALAÇÃO. AF_12/2019</t>
  </si>
  <si>
    <t xml:space="preserve"> 14.7</t>
  </si>
  <si>
    <t>KIT DE PORTA DE MADEIRA PARA PINTURA, SEMI-OCA (LEVE OU MÉDIA), PADRÃO MÉDIO, 80X210CM, ESPESSURA DE 3,5CM, ITENS INCLUSOS: DOBRADIÇAS, MONTAGEM E INSTALAÇÃO DO BATENTE, SEM FECHADURA - FORNECIMENTO E INSTALAÇÃO. AF_12/2019</t>
  </si>
  <si>
    <t xml:space="preserve"> 14.8</t>
  </si>
  <si>
    <t>KIT DE PORTA DE MADEIRA PARA PINTURA, SEMI-OCA (LEVE OU MÉDIA), PADRÃO MÉDIO, 90X210CM, ESPESSURA DE 3,5CM, ITENS INCLUSOS: DOBRADIÇAS, MONTAGEM E INSTALAÇÃO DO BATENTE, FECHADURA COM EXECUÇÃO DO FURO - FORNECIMENTO E INSTALAÇÃO. AF_12/2019</t>
  </si>
  <si>
    <t xml:space="preserve"> 14.9</t>
  </si>
  <si>
    <t>JANELA DE ALUMÍNIO TIPO MAXIM-AR, COM VIDROS REFLETIVO , BATENTE E FERRAGENS. EXCLUSIVE ALIZAR, ACABAMENTO E CONTRAMARCO. FORNECIMENTO E INSTALAÇÃO. AF_12/2019</t>
  </si>
  <si>
    <t xml:space="preserve"> 15 </t>
  </si>
  <si>
    <t>CORTINA DE VIDRO</t>
  </si>
  <si>
    <t xml:space="preserve"> 15.1 </t>
  </si>
  <si>
    <t>FORNECIMENTO E INSTALAÇÃO DE FACHADA EM PELE DE VIDRO, LINHA CITTA DUE ALCOA, EM VIDRO LAMINADO 4+4 PRATA REFLETIVO CONTENDO JANELAS MAXIM AR</t>
  </si>
  <si>
    <t xml:space="preserve"> 16 </t>
  </si>
  <si>
    <t>LOUÇA E METAIS</t>
  </si>
  <si>
    <t xml:space="preserve"> 16.1 </t>
  </si>
  <si>
    <t>VASO SANITÁRIO SIFONADO COM CAIXA ACOPLADA LOUÇA BRANCA - PADRÃO MÉDIO, INCLUSO ENGATE FLEXÍVEL EM METAL CROMADO, 1/2  X 40CM - FORNECIMENTO E INSTALAÇÃO. AF_01/2020</t>
  </si>
  <si>
    <t xml:space="preserve"> 16.2 </t>
  </si>
  <si>
    <t>VASO SANITARIO SIFONADO CONVENCIONAL PARA PCD SEM FURO FRONTAL COM LOUÇA BRANCA SEM ASSENTO, INCLUSO CONJUNTO DE LIGAÇÃO PARA BACIA SANITÁRIA AJUSTÁVEL - FORNECIMENTO E INSTALAÇÃO. AF_01/2020</t>
  </si>
  <si>
    <t xml:space="preserve"> 16.3 </t>
  </si>
  <si>
    <t>ASSENTO SANITÁRIO CONVENCIONAL - FORNECIMENTO E INSTALACAO. AF_01/2020</t>
  </si>
  <si>
    <t xml:space="preserve"> 16.4 </t>
  </si>
  <si>
    <t>BARRA DE APOIO RETA, EM ACO INOX POLIDO, COMPRIMENTO 80 CM,  FIXADA NA PAREDE - FORNECIMENTO E INSTALAÇÃO. AF_01/2020</t>
  </si>
  <si>
    <t xml:space="preserve"> 16.5 </t>
  </si>
  <si>
    <t>CHUVEIRO ELÉTRICO COMUM CORPO PLÁSTICO, TIPO DUCHA  FORNECIMENTO E INSTALAÇÃO. AF_01/2020</t>
  </si>
  <si>
    <t xml:space="preserve"> 16.6 </t>
  </si>
  <si>
    <t>MICTÓRIO SIFONADO LOUÇA BRANCA  PADRÃO MÉDIO  FORNECIMENTO E INSTALAÇÃO. AF_01/2020</t>
  </si>
  <si>
    <t xml:space="preserve"> 16.7 </t>
  </si>
  <si>
    <t>BANCADA GRANITO CINZA  150 X 60 CM, COM CUBA DE EMBUTIR DE AÇO, VÁLVULA AMERICANA EM METAL, SIFÃO FLEXÍVEL EM PVC, ENGATE FLEXÍVEL 30 CM, TORNEIRA CROMADA LONGA, DE PAREDE, 1/2 OU 3/4, P/ COZINHA, PADRÃO POPULAR - FORNEC. E INSTALAÇÃO. AF_01/2020</t>
  </si>
  <si>
    <t xml:space="preserve"> 16.8 </t>
  </si>
  <si>
    <t>BANCADA GRANITO CINZA,  50 X 60 CM, INCL. CUBA DE EMBUTIR OVAL LOUÇA BRANCA 35 X 50 CM, VÁLVULA METAL CROMADO, SIFÃO FLEXÍVEL PVC, ENGATE 30 CM FLEXÍVEL PLÁSTICO E TORNEIRA CROMADA DE MESA, PADRÃO POPULAR - FORNEC. E INSTALAÇÃO. AF_01/2020</t>
  </si>
  <si>
    <t xml:space="preserve"> 17 </t>
  </si>
  <si>
    <t>INSTALAÇÕES HIDROSSANITÁRIAS</t>
  </si>
  <si>
    <t xml:space="preserve"> 17.1 </t>
  </si>
  <si>
    <t>DRENAGEM E REUSO</t>
  </si>
  <si>
    <t xml:space="preserve"> 17.1.1 </t>
  </si>
  <si>
    <t>BOMBA CENTRÍFUGA, TRIFÁSICA, 3 CV OU 2,96 HP, HM 34 A 40 M, Q 8,6 A 14,8 M3/H - FORNECIMENTO E INSTALAÇÃO. AF_12/2020</t>
  </si>
  <si>
    <t xml:space="preserve"> 17.1.2 </t>
  </si>
  <si>
    <t>REGISTRO DE GAVETA BRUTO, LATÃO, ROSCÁVEL, 1", COM ACABAMENTO E CANOPLA CROMADOS - FORNECIMENTO E INSTALAÇÃO. AF_08/2021</t>
  </si>
  <si>
    <t xml:space="preserve"> 17.1.3 </t>
  </si>
  <si>
    <t>REGISTRO DE GAVETA BRUTO, LATÃO, ROSCÁVEL, 3/4", COM ACABAMENTO E CANOPLA CROMADOS - FORNECIMENTO E INSTALAÇÃO. AF_08/2021</t>
  </si>
  <si>
    <t xml:space="preserve"> 17.1.4 </t>
  </si>
  <si>
    <t>REGISTRO DE GAVETA BRUTO, LATÃO, ROSCÁVEL, 1 1/4", COM ACABAMENTO E CANOPLA CROMADOS - FORNECIMENTO E INSTALAÇÃO. AF_08/2021</t>
  </si>
  <si>
    <t xml:space="preserve"> 17.1.5 </t>
  </si>
  <si>
    <t>VÁLVULA DE RETENÇÃO VERTICAL, DE BRONZE, ROSCÁVEL, 1" - FORNECIMENTO E INSTALAÇÃO. AF_08/2021</t>
  </si>
  <si>
    <t xml:space="preserve"> 17.1.6 </t>
  </si>
  <si>
    <t>VÁLVULA DE RETENÇÃO, DE BRONZE, PÉ COM CRIVOS, ROSCÁVEL, 1 1/4" - FORNECIMENTO E INSTALAÇÃO. AF_08/2021</t>
  </si>
  <si>
    <t xml:space="preserve"> 17.1.7 </t>
  </si>
  <si>
    <t>ADAPTADOR CURTO COM BOLSA E ROSCA PARA REGISTRO, PVC, SOLDÁVEL, DN 40MM X 1.1/4 , INSTALADO EM PRUMADA DE ÁGUA - FORNECIMENTO E INSTALAÇÃO. AF_06/2022</t>
  </si>
  <si>
    <t xml:space="preserve"> 17.1.8 </t>
  </si>
  <si>
    <t>ADAPTADOR CURTO COM BOLSA E ROSCA PARA REGISTRO, PVC, SOLDÁVEL, DN 32MM X 1 , INSTALADO EM RAMAL DE DISTRIBUIÇÃO DE ÁGUA - FORNECIMENTO E INSTALAÇÃO. AF_06/2022</t>
  </si>
  <si>
    <t xml:space="preserve"> 17.1.9 </t>
  </si>
  <si>
    <t>TUBO, PVC, SOLDÁVEL, DN 60 MM, INSTALADO EM RESERVAÇÃO DE ÁGUA DE EDIFICAÇÃO QUE POSSUA RESERVATÓRIO DE FIBRA/FIBROCIMENTO   FORNECIMENTO E INSTALAÇÃO. AF_06/2016</t>
  </si>
  <si>
    <t xml:space="preserve"> 17.1.10 </t>
  </si>
  <si>
    <t>(COMPOSIÇÃO REPRESENTATIVA) DO SERVIÇO DE INSTALAÇÃO DE TUBOS DE PVC, SOLDÁVEL, ÁGUA FRIA, DN 50 MM (INSTALADO EM PRUMADA), INCLUSIVE CONEXÕES, CORTES E FIXAÇÕES, PARA PRÉDIOS. AF_10/2015</t>
  </si>
  <si>
    <t xml:space="preserve"> 17.1.11 </t>
  </si>
  <si>
    <t>(COMPOSIÇÃO REPRESENTATIVA) DO SERVIÇO DE INSTALAÇÃO DE TUBOS DE PVC, SOLDÁVEL, ÁGUA FRIA, DN 40 MM (INSTALADO EM PRUMADA), INCLUSIVE CONEXÕES, CORTES E FIXAÇÕES, PARA PRÉDIOS. AF_10/2015</t>
  </si>
  <si>
    <t xml:space="preserve"> 17.1.12 </t>
  </si>
  <si>
    <t>(COMPOSIÇÃO REPRESENTATIVA) DO SERVIÇO DE INSTALAÇÃO TUBOS DE PVC, SOLDÁVEL, ÁGUA FRIA, DN 32 MM (INSTALADO EM RAMAL, SUB-RAMAL, RAMAL DE DISTRIBUIÇÃO OU PRUMADA), INCLUSIVE CONEXÕES, CORTES E FIXAÇÕES, PARA PRÉDIOS. AF_10/2015</t>
  </si>
  <si>
    <t xml:space="preserve"> 17.1.13 </t>
  </si>
  <si>
    <t>(COMPOSIÇÃO REPRESENTATIVA) DO SERVIÇO DE INSTALAÇÃO DE TUBOS DE PVC, SOLDÁVEL, ÁGUA FRIA, DN 25 MM (INSTALADO EM RAMAL, SUB-RAMAL, RAMAL DE DISTRIBUIÇÃO OU PRUMADA), INCLUSIVE CONEXÕES, CORTES E FIXAÇÕES, PARA PRÉDIOS. AF_10/2015</t>
  </si>
  <si>
    <t xml:space="preserve"> 17.1.14 </t>
  </si>
  <si>
    <t>(COMPOSIÇÃO REPRESENTATIVA) DO SERVIÇO DE INSTALAÇÃO DE TUBO DE PVC, SÉRIE NORMAL, ESGOTO PREDIAL, DN 50 MM (INSTALADO EM RAMAL DE DESCARGA OU RAMAL DE ESGOTO SANITÁRIO), INCLUSIVE CONEXÕES, CORTES E FIXAÇÕES PARA, PRÉDIOS. AF_10/2015</t>
  </si>
  <si>
    <t xml:space="preserve"> 17.1.15 </t>
  </si>
  <si>
    <t>(COMPOSIÇÃO REPRESENTATIVA) DO SERVIÇO DE INSTALAÇÃO DE TUBO DE PVC, SÉRIE NORMAL, ESGOTO PREDIAL, DN 40 MM (INSTALADO EM RAMAL DE DESCARGA OU RAMAL DE ESGOTO SANITÁRIO), INCLUSIVE CONEXÕES, CORTES E FIXAÇÕES, PARA PRÉDIOS. AF_10/2015</t>
  </si>
  <si>
    <t xml:space="preserve"> 17.1.16 </t>
  </si>
  <si>
    <t>(COMPOSIÇÃO REPRESENTATIVA) DO SERVIÇO DE INSTALAÇÃO DE TUBOS DE PVC, SÉRIE R, ÁGUA PLUVIAL, DN 100 MM (INSTALADO EM RAMAL DE ENCAMINHAMENTO, OU CONDUTORES VERTICAIS), INCLUSIVE CONEXÕES, CORTES E FIXAÇÕES, PARA PRÉDIOS. AF_10/2015</t>
  </si>
  <si>
    <t xml:space="preserve"> 17.1.17 </t>
  </si>
  <si>
    <t>(COMPOSIÇÃO REPRESENTATIVA) DO SERVIÇO DE INSTALAÇÃO DE TUBOS DE PVC, SÉRIE R, ÁGUA PLUVIAL, DN 75 MM (INSTALADO EM RAMAL DE ENCAMINHAMENTO, OU CONDUTORES VERTICAIS), INCLUSIVE CONEXÕES, CORTE E FIXAÇÕES, PARA PRÉDIOS. AF_10/2015</t>
  </si>
  <si>
    <t xml:space="preserve"> 17.1.18 </t>
  </si>
  <si>
    <t>CAIXA ENTERRADA HIDRÁULICA RETANGULAR EM ALVENARIA COM TIJOLOS CERÂMICOS MACIÇOS, DIMENSÕES INTERNAS: 1X1X0,6 M PARA REDE DE ESGOTO. AF_12/2020</t>
  </si>
  <si>
    <t xml:space="preserve"> 17.1.19 </t>
  </si>
  <si>
    <t>CAIXA ENTERRADA HIDRÁULICA RETANGULAR EM ALVENARIA COM TIJOLOS CERÂMICOS MACIÇOS, DIMENSÕES INTERNAS: 0,6X0,6X0,6 M PARA REDE DE DRENAGEM. AF_12/2020</t>
  </si>
  <si>
    <t xml:space="preserve"> 17.1.20 </t>
  </si>
  <si>
    <t>CAIXA ENTERRADA HIDRÁULICA RETANGULAR EM ALVENARIA COM TIJOLOS CERÂMICOS MACIÇOS, DIMENSÕES INTERNAS: 0,8X0,8X0,6 M PARA REDE DE ESGOTO. AF_12/2020</t>
  </si>
  <si>
    <t xml:space="preserve"> 17.1.21 </t>
  </si>
  <si>
    <t>CAIXA SIFONADA, PVC, DN 100 X 100 X 50 MM, JUNTA ELÁSTICA, FORNECIDA E INSTALADA EM RAMAL DE DESCARGA OU EM RAMAL DE ESGOTO SANITÁRIO. AF_08/2022</t>
  </si>
  <si>
    <t xml:space="preserve"> 17.1.22 </t>
  </si>
  <si>
    <t>CAIXA SIFONADA, PVC, DN 150 X 185 X 75 MM, FORNECIDA E INSTALADA EM RAMAIS DE ENCAMINHAMENTO DE ÁGUA PLUVIAL. AF_06/2022</t>
  </si>
  <si>
    <t xml:space="preserve"> 17.1.23 </t>
  </si>
  <si>
    <t>CAIXA PARA BOCA DE LOBO COMBINADA COM GRELHA RETANGULAR, EM ALVENARIA COM BLOCOS DE CONCRETO, DIMENSÕES INTERNAS: 1,3X1X1,2 M. AF_12/2020</t>
  </si>
  <si>
    <t xml:space="preserve"> 17.1.24 </t>
  </si>
  <si>
    <t>ENGATE FLEXÍVEL EM PLÁSTICO BRANCO, 1/2 X 30CM - FORNECIMENTO E INSTALAÇÃO. AF_01/2020</t>
  </si>
  <si>
    <t xml:space="preserve"> 17.1.25 </t>
  </si>
  <si>
    <t>TORNEIRA CROMADA 1/2 OU 3/4 PARA TANQUE, PADRÃO MÉDIO - FORNECIMENTO E INSTALAÇÃO. AF_01/2020</t>
  </si>
  <si>
    <t xml:space="preserve"> 17.1.26 </t>
  </si>
  <si>
    <t>TORNEIRA CROMADA DE MESA, 1/2 OU 3/4, PARA LAVATÓRIO, PADRÃO MÉDIO - FORNECIMENTO E INSTALAÇÃO. AF_01/2020</t>
  </si>
  <si>
    <t xml:space="preserve"> 17.1.27 </t>
  </si>
  <si>
    <t>CAIXA D'AGUA EM POLIETILENO 15000 LITROS COM TAMPA</t>
  </si>
  <si>
    <t xml:space="preserve"> 17.2 </t>
  </si>
  <si>
    <t>AGUA FRIA</t>
  </si>
  <si>
    <t xml:space="preserve"> 17.2.1 </t>
  </si>
  <si>
    <t>(COMPOSIÇÃO REPRESENTATIVA) LIGAÇÃO PREDIAL DE ÁGUA, REDE DN 50 MM, RAMAL PREDIAL DE 20 MM, L = 2,0 M, LARGURA DA VALA = 0,65 M; COM COLAR DE TOMADA DE PVC; ESCAVAÇÃO MECANIZADA, PREPARO DE FUNDO DE VALA E REATERRO COMPACTADO. AF_06/2022</t>
  </si>
  <si>
    <t xml:space="preserve"> 17.2.2 </t>
  </si>
  <si>
    <t>PONTO DE CONSUMO TERMINAL DE ÁGUA FRIA (SUBRAMAL) COM TUBULAÇÃO DE PVC, DN 25 MM, INSTALADO EM RAMAL DE ÁGUA, INCLUSOS RASGO E CHUMBAMENTO EM ALVENARIA. AF_12/2014</t>
  </si>
  <si>
    <t xml:space="preserve"> 17.2.3 </t>
  </si>
  <si>
    <t xml:space="preserve"> 17.2.4 </t>
  </si>
  <si>
    <t xml:space="preserve"> 17.2.5 </t>
  </si>
  <si>
    <t xml:space="preserve"> 17.2.6 </t>
  </si>
  <si>
    <t xml:space="preserve"> 17.2.7 </t>
  </si>
  <si>
    <t>BARRILETE DISTR.PVC SOLDAVEL CAIXA (ATE COLUNAS) POR PAV.</t>
  </si>
  <si>
    <t xml:space="preserve"> 17.3 </t>
  </si>
  <si>
    <t>ESGOTO</t>
  </si>
  <si>
    <t xml:space="preserve"> 17.3.1 </t>
  </si>
  <si>
    <t>(COMPOSIÇÃO REPRESENTATIVA) LIGAÇÃO PREDIAL DE ESGOTO, REDE DN 150 MM, COLETOR PREDIAL DN 100 MM, L = 4,0 M, LARGURA DA VALA = 0,65 M; COM SELIM E CURVA 90 GRAUS; ESCAVAÇÃO MECANIZADA, PREPARO DE FUNDO DE VALA E REATERRO COMPACTADO. AF_06/2022</t>
  </si>
  <si>
    <t xml:space="preserve"> 17.3.2 </t>
  </si>
  <si>
    <t>TERMINAL DE VENTILAÇÃO, PVC, SÉRIE NORMAL, ESGOTO PREDIAL, DN 100 MM, JUNTA SOLDÁVEL, FORNECIDO E INSTALADO EM PRUMADA DE ESGOTO SANITÁRIO OU VENTILAÇÃO. AF_08/2022</t>
  </si>
  <si>
    <t xml:space="preserve"> 17.3.3 </t>
  </si>
  <si>
    <t>CONJUNTO DE PONTOS DE COLETA DE ESGOTO PARA BANHEIRO (RAMAL DE ESGOTO SANITÁRIO), EM PVC SÉRIE NORMAL, COM  TUBOS, CONEXÕES, RALOS, CAIXAS SIFONADAS, CORTES E FIXAÇÕES EM PRÉDIO COM PRUMADA DE DESCIDA DE ESGOTO DENTRO DO BANHEIRO. AF_05/2023</t>
  </si>
  <si>
    <t xml:space="preserve"> 17.3.4 </t>
  </si>
  <si>
    <t>CAIXA SIFONADA, PVC, DN 150 X 185 X 75 MM, JUNTA ELÁSTICA, FORNECIDA E INSTALADA EM RAMAL DE DESCARGA OU EM RAMAL DE ESGOTO SANITÁRIO. AF_08/2022</t>
  </si>
  <si>
    <t xml:space="preserve"> 17.3.5 </t>
  </si>
  <si>
    <t>CAIXA DE GORDURA PEQUENA (CAPACIDADE: 19 L), CIRCULAR, EM PVC, DIÂMETRO INTERNO= 0,3 M. AF_12/2020</t>
  </si>
  <si>
    <t xml:space="preserve"> 17.3.6 </t>
  </si>
  <si>
    <t>BASE PARA POÇO DE VISITA RETANGULAR PARA  ESGOTO, EM ALVENARIA COM BLOCOS DE CONCRETO, DIMENSÕES INTERNAS = 1X1 M, PROFUNDIDADE = 1,40 M, EXCLUINDO TAMPÃO. AF_12/2020_PA</t>
  </si>
  <si>
    <t xml:space="preserve"> 17.3.7 </t>
  </si>
  <si>
    <t>BASE PARA POÇO DE VISITA CIRCULAR PARA  ESGOTO, EM ALVENARIA COM TIJOLOS CERÂMICOS MACIÇOS, DIÂMETRO INTERNO = 0,80 M, PROFUNDIDADE = 1,40 M, EXCLUINDO TAMPÃO. AF_12/2020_PA</t>
  </si>
  <si>
    <t xml:space="preserve"> 17.3.8 </t>
  </si>
  <si>
    <t>CAIXA ENTERRADA HIDRÁULICA RETANGULAR EM ALVENARIA COM TIJOLOS CERÂMICOS MACIÇOS, DIMENSÕES INTERNAS: 0,6X0,6X0,6 M PARA REDE DE ESGOTO. AF_12/2020</t>
  </si>
  <si>
    <t xml:space="preserve"> 17.3.9 </t>
  </si>
  <si>
    <t xml:space="preserve"> 17.3.10 </t>
  </si>
  <si>
    <t>RALO SIFONADO REDONDO, PVC, DN 100 X 40 MM, JUNTA SOLDÁVEL, FORNECIDO E INSTALADO EM RAMAL DE DESCARGA OU EM RAMAL DE ESGOTO SANITÁRIO. AF_08/2022</t>
  </si>
  <si>
    <t xml:space="preserve"> 17.3.11 </t>
  </si>
  <si>
    <t>PONTO ESGOTO PRIMARIO PVC</t>
  </si>
  <si>
    <t xml:space="preserve"> 17.3.12 </t>
  </si>
  <si>
    <t>PONTO ESGOTO SANITARIO PRIMARIO PVC (MICTORIO)</t>
  </si>
  <si>
    <t xml:space="preserve"> 17.3.13 </t>
  </si>
  <si>
    <t>PONTO ESGOTO SANITARIO PRIMARIO PVC (VASO)</t>
  </si>
  <si>
    <t xml:space="preserve"> 17.4 </t>
  </si>
  <si>
    <t>ESTAÇÃO ELEVATÓRIA</t>
  </si>
  <si>
    <t xml:space="preserve"> 17.4.1 </t>
  </si>
  <si>
    <t>BOMBA CENTRÍFUGA, TRIFÁSICA, 1 CV OU 0,99 HP, HM 14 A 40 M, Q 0,6 A 8,4 M3/H - FORNECIMENTO E INSTALAÇÃO. AF_12/2020</t>
  </si>
  <si>
    <t xml:space="preserve"> 17.4.2 </t>
  </si>
  <si>
    <t>REGISTRO DE ESFERA, PVC, SOLDÁVEL, COM VOLANTE, DN  60 MM - FORNECIMENTO E INSTALAÇÃO. AF_08/2021</t>
  </si>
  <si>
    <t xml:space="preserve"> 17.4.3 </t>
  </si>
  <si>
    <t>CAIXA COM GRELHA DUPLA RETANGULAR, EM ALVENARIA COM BLOCOS DE CONCRETO, DIMENSÕES INTERNAS: 0,5X2,2X1 M. AF_12/2020</t>
  </si>
  <si>
    <t xml:space="preserve"> 17.4.4 </t>
  </si>
  <si>
    <t xml:space="preserve"> 17.4.5 </t>
  </si>
  <si>
    <t>TAMPA CIRCULAR PARA ESGOTO E DRENAGEM, EM CONCRETO PRÉ-MOLDADO, DIÂMETRO INTERNO = 0,60 M E ALTURA = 0,10 M. AF_12/2020</t>
  </si>
  <si>
    <t xml:space="preserve"> 18 </t>
  </si>
  <si>
    <t>INSTALAÇÕES ELÉTRICAS</t>
  </si>
  <si>
    <t xml:space="preserve"> 18.1 </t>
  </si>
  <si>
    <t>PONTO DE ELÉTRICOS</t>
  </si>
  <si>
    <t xml:space="preserve"> 18.1.1 </t>
  </si>
  <si>
    <t>COMPOSIÇÃO PARAMÉTRICA DE PONTO ELÉTRICO DE ILUMINAÇÃO, COM INTERRUPTOR SIMPLES, EM EDIFÍCIO RESIDENCIAL COM ELETRODUTO EMBUTIDO EM RASGOS NAS PAREDES, INCLUSO TOMADA, ELETRODUTO, CABO, RASGO E CHUMBAMENTO (SEM LUMINÁRIA E LÂMPADA). AF_11/2022</t>
  </si>
  <si>
    <t xml:space="preserve"> 18.1.2 </t>
  </si>
  <si>
    <t>COMPOSIÇÃO PARAMÉTRICA DE PONTO ELÉTRICO DE TOMADA DE USO ESPECÍFICO 2P+T (20A/250V) EM EDIFÍCIO RESIDENCIAL COM ELETRODUTO EMBUTIDO EM RASGOS NAS PAREDES, INCLUSO TOMADA, ELETRODUTO, CABO, RASGO, QUEBRA E CHUMBAMENTO (EXCETO CHUVEIRO). AF_11/2022</t>
  </si>
  <si>
    <t xml:space="preserve"> 18.1.3 </t>
  </si>
  <si>
    <t>COMPOSIÇÃO PARAMÉTRICA DE PONTO ELÉTRICO DE TOMADA DE USO GERAL 2P+T (10A/250V) EM EDIFÍCIO RESIDENCIAL COM ELETRODUTO EMBUTIDO EM RASGOS NAS PAREDES, INCLUSO TOMADA, ELETRODUTO, CABO, RASGO, QUEBRA E CHUMBAMENTO. AF_11/2022</t>
  </si>
  <si>
    <t xml:space="preserve"> 18.1.4 </t>
  </si>
  <si>
    <t>COMPOSIÇÃO PARAMÉTRICA DE PONTO ELÉTRICO DE ILUMINAÇÃO, COM INTERRUPTOR PARALELO, EM EDIFÍCIO RESIDENCIAL COM ELETRODUTO EMBUTIDO EM RASGOS NAS PAREDES, INCLUSO CAIXA ELÉTRICA, MÓDULO DE TOMADA, ELETRODUTO, CABO, RASGO, QUEBRA E CHUMBAMENTO (SEM LUMINÁRIA E LÂMPADA). AF_11/2022</t>
  </si>
  <si>
    <t xml:space="preserve"> 18.1.5 </t>
  </si>
  <si>
    <t>COMPOSIÇÃO PARAMÉTRICA DE PONTO ELÉTRICO DE TOMADA PARA CHUVEIRO (20A/250V) EM EDIFÍCIO RESIDENCIAL COM ELETRODUTO EMBUTIDO EM RASGOS NAS PAREDES, INCLUSO TOMADA, ELETRODUTO, CABO, RASGO, QUEBRA E CHUMBAMENTO. AF_11/2022</t>
  </si>
  <si>
    <t xml:space="preserve"> 18.2 </t>
  </si>
  <si>
    <t>CAIXAS E QUADROS</t>
  </si>
  <si>
    <t xml:space="preserve"> 18.2.1 </t>
  </si>
  <si>
    <t>CAIXA DE PROTEÇÃO PARA MEDIDOR MONOFÁSICO DE EMBUTIR - FORNECIMENTO E INSTALAÇÃO. AF_10/2020</t>
  </si>
  <si>
    <t xml:space="preserve"> 18.2.2 </t>
  </si>
  <si>
    <t>QUADRO DE DISTRIBUIÇÃO DE ENERGIA EM CHAPA DE AÇO GALVANIZADO, DE EMBUTIR, COM BARRAMENTO TRIFÁSICO, PARA 12 DISJUNTORES DIN 100A - FORNECIMENTO E INSTALAÇÃO. AF_10/2020</t>
  </si>
  <si>
    <t xml:space="preserve"> 18.2.3 </t>
  </si>
  <si>
    <t>QUADRO DE DISTRIBUIÇÃO DE ENERGIA EM CHAPA DE AÇO GALVANIZADO, DE EMBUTIR, COM BARRAMENTO TRIFÁSICO, PARA 18 DISJUNTORES DIN 100A - FORNECIMENTO E INSTALAÇÃO. AF_10/2020</t>
  </si>
  <si>
    <t xml:space="preserve"> 18.2.4 </t>
  </si>
  <si>
    <t>QUADRO DE DISTRIBUIÇÃO DE ENERGIA EM CHAPA DE AÇO GALVANIZADO, DE EMBUTIR, COM BARRAMENTO TRIFÁSICO, PARA 24 DISJUNTORES DIN 100A - FORNECIMENTO E INSTALAÇÃO. AF_10/2020</t>
  </si>
  <si>
    <t xml:space="preserve"> 18.2.5 </t>
  </si>
  <si>
    <t>QUADRO DE DISTRIBUIÇÃO DE ENERGIA EM CHAPA DE AÇO GALVANIZADO, DE EMBUTIR, COM BARRAMENTO TRIFÁSICO, PARA 30 DISJUNTORES DIN 150A - FORNECIMENTO E INSTALAÇÃO. AF_10/2020</t>
  </si>
  <si>
    <t xml:space="preserve"> 18.2.6 </t>
  </si>
  <si>
    <t>QUADRO DE DISTRIBUIÇÃO DE ENERGIA EM PVC, DE EMBUTIR, SEM BARRAMENTO, PARA 3 DISJUNTORES - FORNECIMENTO E INSTALAÇÃO. AF_10/2020</t>
  </si>
  <si>
    <t xml:space="preserve"> 18.2.7 </t>
  </si>
  <si>
    <t>QUADRO DE DISTRIBUIÇÃO DE ENERGIA EM PVC, DE EMBUTIR, SEM BARRAMENTO, PARA 6 DISJUNTORES - FORNECIMENTO E INSTALAÇÃO. AF_10/2020</t>
  </si>
  <si>
    <t xml:space="preserve"> 18.2.8 </t>
  </si>
  <si>
    <t>QUADRO DE DISTRIBUICAO COM BARRAMENTO TRIFASICO, DE EMBUTIR, EM CHAPA DE ACO GALVANIZADO, PARA 48 DISJUNTORES DIN, 100 A</t>
  </si>
  <si>
    <t xml:space="preserve"> 18.2.9 </t>
  </si>
  <si>
    <t>QUADRO DE DISTRIBUICAO COM BARRAMENTO TRIFASICO, DE EMBUTIR, EM CHAPA DE ACO GALVANIZADO, PARA 40 DISJUNTORES DIN, 100 A</t>
  </si>
  <si>
    <t xml:space="preserve"> 18.2.10 </t>
  </si>
  <si>
    <t>CAIXA DE PASSAGEM/ LUZ / TELEFONIA, DE EMBUTIR, EM CHAPA DE ACO GALVANIZADO, DIMENSOES 120 X 120 X *12* CM (PADRAO CONCESSIONARIA LOCAL)</t>
  </si>
  <si>
    <t xml:space="preserve"> 18.2.11 </t>
  </si>
  <si>
    <t>CAIXA DE PASSAGEM METALICA, DE SOBREPOR, COM TAMPA APARAFUSADA, DIMENSOES 15 X 15 X *10* CM</t>
  </si>
  <si>
    <t xml:space="preserve"> 18.2.12 </t>
  </si>
  <si>
    <t>CAIXA DE PASSAGEM ELETRICA DE PAREDE, DE EMBUTIR, EM TERMOPLASTICO / PVC, COM TAMPA APARAFUSADA, DIMENSOES 400 X 400 X *120* MM</t>
  </si>
  <si>
    <t xml:space="preserve"> 18.2.13 </t>
  </si>
  <si>
    <t>BASEADO NA COMPOSIÇÃO SINAPI(101883)INSTALAÇÃO DE QUADROS ELÉTRICOS COMPLETO INCLUINDO DISJUNTORES</t>
  </si>
  <si>
    <t xml:space="preserve"> 18.2.14 </t>
  </si>
  <si>
    <t>INSTALAÇÃO DE CAIXA DE´PASSAGEM DE SOBREPOR</t>
  </si>
  <si>
    <t xml:space="preserve"> 18.2.15 </t>
  </si>
  <si>
    <t>INSTALAÇÃO DE CAIXA DE PASSAGEM DE EMBUTIR (120X120X12)CM</t>
  </si>
  <si>
    <t xml:space="preserve"> 18.2.16 </t>
  </si>
  <si>
    <t>INSTALAÇÃO DE CAIXA DE PASSAGEM DE EMBUTIR (400X400X120)CM</t>
  </si>
  <si>
    <t xml:space="preserve"> 18.3 </t>
  </si>
  <si>
    <t>DISJUNTORES E DISPOSITIVOS</t>
  </si>
  <si>
    <t xml:space="preserve"> 18.3.1 </t>
  </si>
  <si>
    <t>DISJUNTOR TERMOMAGNÉTICO TRIPOLAR , CORRENTE NOMINAL DE 125A - FORNECIMENTO E INSTALAÇÃO. AF_10/2020</t>
  </si>
  <si>
    <t xml:space="preserve"> 18.3.2 </t>
  </si>
  <si>
    <t>DISJUNTOR TERMOMAGNETICO TRIPOLAR 150 A / 600 V, TIPO FXD / ICC - 35 KA</t>
  </si>
  <si>
    <t xml:space="preserve"> 18.3.3 </t>
  </si>
  <si>
    <t>DISJUNTOR TRIPOLAR TIPO DIN, CORRENTE NOMINAL DE 20A - FORNECIMENTO E INSTALAÇÃO. AF_10/2020</t>
  </si>
  <si>
    <t xml:space="preserve"> 18.3.4 </t>
  </si>
  <si>
    <t>DISJUNTOR TRIPOLAR TIPO DIN, CORRENTE NOMINAL DE 25A - FORNECIMENTO E INSTALAÇÃO. AF_10/2020</t>
  </si>
  <si>
    <t xml:space="preserve"> 18.3.5 </t>
  </si>
  <si>
    <t>DISJUNTOR TERMOMAGNETICO TRIPOLAR 300 A / 600 V, TIPO JXD / ICC - 40 KA</t>
  </si>
  <si>
    <t xml:space="preserve"> 18.3.6 </t>
  </si>
  <si>
    <t>DISJUNTOR TRIPOLAR TIPO DIN, CORRENTE NOMINAL DE 32A - FORNECIMENTO E INSTALAÇÃO. AF_10/2020</t>
  </si>
  <si>
    <t xml:space="preserve"> 18.3.7 </t>
  </si>
  <si>
    <t>DISJUNTOR TRIPOLAR TIPO DIN, CORRENTE NOMINAL DE 40A - FORNECIMENTO E INSTALAÇÃO. AF_10/2020</t>
  </si>
  <si>
    <t xml:space="preserve"> 18.3.8 </t>
  </si>
  <si>
    <t>DISJUNTOR TRIPOLAR TIPO DIN, CORRENTE NOMINAL DE 50A - FORNECIMENTO E INSTALAÇÃO. AF_10/2020</t>
  </si>
  <si>
    <t xml:space="preserve"> 18.3.9 </t>
  </si>
  <si>
    <t>DISJUNTOR TIPO DIN/IEC, TRIPOLAR 63 A</t>
  </si>
  <si>
    <t xml:space="preserve"> 18.3.10 </t>
  </si>
  <si>
    <t>DISJUNTOR TIPO NEMA, TRIPOLAR 60 ATE 100 A, TENSAO MAXIMA DE 415 V</t>
  </si>
  <si>
    <t xml:space="preserve"> 18.3.11 </t>
  </si>
  <si>
    <t>DISJUNTOR TERMOMAGNETICO TRIPOLAR 800 A / 600 V, TIPO LMXD</t>
  </si>
  <si>
    <t xml:space="preserve"> 18.3.12 </t>
  </si>
  <si>
    <t>DISJUNTOR BIPOLAR TIPO DIN, CORRENTE NOMINAL DE 10A - FORNECIMENTO E INSTALAÇÃO. AF_10/2020</t>
  </si>
  <si>
    <t xml:space="preserve"> 18.3.13 </t>
  </si>
  <si>
    <t>DISJUNTOR BIPOLAR TIPO DIN, CORRENTE NOMINAL DE 16A - FORNECIMENTO E INSTALAÇÃO. AF_10/2020</t>
  </si>
  <si>
    <t xml:space="preserve"> 18.3.14 </t>
  </si>
  <si>
    <t>DISJUNTOR BIPOLAR TIPO DIN, CORRENTE NOMINAL DE 20A - FORNECIMENTO E INSTALAÇÃO. AF_10/2020</t>
  </si>
  <si>
    <t xml:space="preserve"> 18.3.15 </t>
  </si>
  <si>
    <t>DISJUNTOR BIPOLAR TIPO DIN, CORRENTE NOMINAL DE 25A - FORNECIMENTO E INSTALAÇÃO. AF_10/2020</t>
  </si>
  <si>
    <t xml:space="preserve"> 18.3.16 </t>
  </si>
  <si>
    <t>DISJUNTOR BIPOLAR TIPO DIN, CORRENTE NOMINAL DE 32A - FORNECIMENTO E INSTALAÇÃO. AF_10/2020</t>
  </si>
  <si>
    <t xml:space="preserve"> 18.3.17 </t>
  </si>
  <si>
    <t>DISJUNTOR BIPOLAR TIPO DIN, CORRENTE NOMINAL DE 40A - FORNECIMENTO E INSTALAÇÃO. AF_10/2020</t>
  </si>
  <si>
    <t xml:space="preserve"> 18.3.18 </t>
  </si>
  <si>
    <t>DISJUNTOR BIPOLAR TIPO DIN, CORRENTE NOMINAL DE 50A - FORNECIMENTO E INSTALAÇÃO. AF_10/2020</t>
  </si>
  <si>
    <t xml:space="preserve"> 18.3.19 </t>
  </si>
  <si>
    <t>DISJUNTOR MONOPOLAR TIPO DIN, CORRENTE NOMINAL DE 10A - FORNECIMENTO E INSTALAÇÃO. AF_10/2020</t>
  </si>
  <si>
    <t xml:space="preserve"> 18.3.20 </t>
  </si>
  <si>
    <t>DISJUNTOR MONOPOLAR TIPO DIN, CORRENTE NOMINAL DE 16A - FORNECIMENTO E INSTALAÇÃO. AF_10/2020</t>
  </si>
  <si>
    <t xml:space="preserve"> 18.3.21 </t>
  </si>
  <si>
    <t>DISJUNTOR MONOPOLAR TIPO DIN, CORRENTE NOMINAL DE 20A - FORNECIMENTO E INSTALAÇÃO. AF_10/2020</t>
  </si>
  <si>
    <t xml:space="preserve"> 18.3.22 </t>
  </si>
  <si>
    <t>DISJUNTOR MONOPOLAR TIPO DIN, CORRENTE NOMINAL DE 25A - FORNECIMENTO E INSTALAÇÃO. AF_10/2020</t>
  </si>
  <si>
    <t xml:space="preserve"> 18.3.23 </t>
  </si>
  <si>
    <t>DISJUNTOR MONOPOLAR TIPO DIN, CORRENTE NOMINAL DE 32A - FORNECIMENTO E INSTALAÇÃO. AF_10/2020</t>
  </si>
  <si>
    <t xml:space="preserve"> 18.3.24 </t>
  </si>
  <si>
    <t>DISJUNTOR MONOPOLAR TIPO DIN, CORRENTE NOMINAL DE 40A - FORNECIMENTO E INSTALAÇÃO. AF_10/2020</t>
  </si>
  <si>
    <t xml:space="preserve"> 18.3.25 </t>
  </si>
  <si>
    <t>DISJUNTOR TRIPOLAR TIPO NEMA, CORRENTE NOMINAL DE 60 ATÉ 100A - FORNECIMENTO E INSTALAÇÃO. AF_10/2020</t>
  </si>
  <si>
    <t xml:space="preserve"> 18.3.26 </t>
  </si>
  <si>
    <t>DISPOSITIVO DR, 4 POLOS, SENSIBILIDADE DE 30 MA, CORRENTE DE 25 A, TIPO AC</t>
  </si>
  <si>
    <t xml:space="preserve"> 18.3.27 </t>
  </si>
  <si>
    <t>DISPOSITIVO DR, 2 POLOS, SENSIBILIDADE DE 30 MA, CORRENTE DE 25 A, TIPO AC</t>
  </si>
  <si>
    <t xml:space="preserve"> 18.3.28 </t>
  </si>
  <si>
    <t>INSTALAÇÃO DE DISJUNTOR  TIPO DIM E SIMILARES INCLUSIVE DR.</t>
  </si>
  <si>
    <t xml:space="preserve"> 18.3.29 </t>
  </si>
  <si>
    <t>INSTALAÇÃO DE DISJUNTOR TERMOMAGNÉTICO</t>
  </si>
  <si>
    <t xml:space="preserve"> 18.4 </t>
  </si>
  <si>
    <t>FIOS E CABOS</t>
  </si>
  <si>
    <t xml:space="preserve"> 18.4.1 </t>
  </si>
  <si>
    <t>CABO DE COBRE FLEXÍVEL ISOLADO, 50 MM², ANTI-CHAMA 0,6/1,0 KV, PARA REDE ENTERRADA DE DISTRIBUIÇÃO DE ENERGIA ELÉTRICA - FORNECIMENTO E INSTALAÇÃO. AF_12/2021</t>
  </si>
  <si>
    <t xml:space="preserve"> 18.4.2 </t>
  </si>
  <si>
    <t>CABO DE COBRE FLEXÍVEL ISOLADO, 70 MM², ANTI-CHAMA 0,6/1,0 KV, PARA REDE ENTERRADA DE DISTRIBUIÇÃO DE ENERGIA ELÉTRICA - FORNECIMENTO E INSTALAÇÃO. AF_12/2021</t>
  </si>
  <si>
    <t xml:space="preserve"> 18.4.3 </t>
  </si>
  <si>
    <t>CABO DE COBRE FLEXÍVEL ISOLADO, 95 MM², ANTI-CHAMA 0,6/1,0 KV, PARA REDE ENTERRADA DE DISTRIBUIÇÃO DE ENERGIA ELÉTRICA - FORNECIMENTO E INSTALAÇÃO. AF_12/2021</t>
  </si>
  <si>
    <t xml:space="preserve"> 18.4.4 </t>
  </si>
  <si>
    <t>CABO DE COBRE FLEXÍVEL ISOLADO, 120 MM², ANTI-CHAMA 0,6/1,0 KV, PARA REDE ENTERRADA DE DISTRIBUIÇÃO DE ENERGIA ELÉTRICA - FORNECIMENTO E INSTALAÇÃO. AF_12/2021</t>
  </si>
  <si>
    <t xml:space="preserve"> 18.4.5 </t>
  </si>
  <si>
    <t>CABO DE COBRE FLEXÍVEL ISOLADO, 185 MM², ANTI-CHAMA 0,6/1,0 KV, PARA REDE ENTERRADA DE DISTRIBUIÇÃO DE ENERGIA ELÉTRICA - FORNECIMENTO E INSTALAÇÃO. AF_12/2021</t>
  </si>
  <si>
    <t xml:space="preserve"> 18.4.6 </t>
  </si>
  <si>
    <t>CABO DE COBRE FLEXÍVEL ISOLADO, 240 MM², ANTI-CHAMA 0,6/1,0 KV, PARA REDE ENTERRADA DE DISTRIBUIÇÃO DE ENERGIA ELÉTRICA - FORNECIMENTO E INSTALAÇÃO. AF_12/2021</t>
  </si>
  <si>
    <t xml:space="preserve"> 18.4.7 </t>
  </si>
  <si>
    <t>CABO DE COBRE FLEXÍVEL ISOLADO, 300 MM², ANTI-CHAMA 0,6/1,0 KV, PARA REDE ENTERRADA DE DISTRIBUIÇÃO DE ENERGIA ELÉTRICA - FORNECIMENTO E INSTALAÇÃO. AF_12/2021</t>
  </si>
  <si>
    <t xml:space="preserve"> 18.5 </t>
  </si>
  <si>
    <t>LUMINÁRIAS</t>
  </si>
  <si>
    <t xml:space="preserve"> 18.5.1 </t>
  </si>
  <si>
    <t>LUMINÁRIA TIPO CALHA, DE SOBREPOR, COM 2 LÂMPADAS TUBULARES FLUORESCENTES DE 18 W, COM REATOR DE PARTIDA RÁPIDA - FORNECIMENTO E INSTALAÇÃO. AF_02/2020</t>
  </si>
  <si>
    <t xml:space="preserve"> 18.5.2 </t>
  </si>
  <si>
    <t>LUMINÁRIA ARANDELA TIPO MEIA LUA, DE SOBREPOR, COM 1 LÂMPADA FLUORESCENTE DE 15 W, SEM REATOR - FORNECIMENTO E INSTALAÇÃO. AF_02/2020</t>
  </si>
  <si>
    <t xml:space="preserve"> 18.5.3 </t>
  </si>
  <si>
    <t xml:space="preserve"> 18.5.4 </t>
  </si>
  <si>
    <t>LUMINÁRIA TIPO SPOT, DE SOBREPOR, COM 2 LÂMPADAS FLUORESCENTES DE 15 W, SEM REATOR - FORNECIMENTO E INSTALAÇÃO. AF_02/2020</t>
  </si>
  <si>
    <t xml:space="preserve"> 18.5.5 </t>
  </si>
  <si>
    <t>LUMINÁRIA ARANDELA TIPO TARTARUGA, DE SOBREPOR, COM 1 LÂMPADA LED DE 6 W, SEM REATOR - FORNECIMENTO E INSTALAÇÃO. AF_02/2020</t>
  </si>
  <si>
    <t xml:space="preserve"> 18.5.6 </t>
  </si>
  <si>
    <t>LUMINÁRIA TIPO PLAFON EM PLÁSTICO, DE SOBREPOR, COM 1 LÂMPADA FLUORESCENTE DE 15 W, SEM REATOR - FORNECIMENTO E INSTALAÇÃO. AF_02/2020</t>
  </si>
  <si>
    <t xml:space="preserve"> 18.5.7 </t>
  </si>
  <si>
    <t>RELÉ FOTOELÉTRICO PARA COMANDO DE ILUMINAÇÃO EXTERNA 1000 W - FORNECIMENTO E INSTALAÇÃO. AF_08/2020</t>
  </si>
  <si>
    <t xml:space="preserve"> 18.5.8 </t>
  </si>
  <si>
    <t>LUMINÁRIA DE EMERGÊNCIA, COM 30 LÂMPADAS LED DE 2 W, SEM REATOR - FORNECIMENTO E INSTALAÇÃO. AF_02/2020</t>
  </si>
  <si>
    <t xml:space="preserve"> 18.5.9 </t>
  </si>
  <si>
    <t>SENSOR DE PRESENÇA COM FOTOCÉLULA, FIXAÇÃO EM TETO - FORNECIMENTO E INSTALAÇÃO. AF_02/2020</t>
  </si>
  <si>
    <t xml:space="preserve"> 18.5.10 </t>
  </si>
  <si>
    <t>FITA ISOLANTE DE BORRACHA AUTOFUSAO, USO ATE 69 KV (ALTA TENSAO)</t>
  </si>
  <si>
    <t xml:space="preserve"> 18.5.11 </t>
  </si>
  <si>
    <t>FITA ISOLANTE ADESIVA ANTICHAMA, USO ATE 750 V, EM ROLO DE 19 MM X 20 M</t>
  </si>
  <si>
    <t xml:space="preserve"> 18.6 </t>
  </si>
  <si>
    <t>RAMAL DE ENTRADA E SUBESTAÇÃO ABRIGADA</t>
  </si>
  <si>
    <t xml:space="preserve"> 18.6.1 </t>
  </si>
  <si>
    <t>ENTRADA DE ENERGIA ELÉTRICA, AÉREA, TRIFÁSICA, COM CAIXA DE EMBUTIR, CABO DE 35 MM2 E DISJUNTOR DIN 50A (NÃO INCLUSO O POSTE DE CONCRETO). AF_07/2020_PS</t>
  </si>
  <si>
    <t xml:space="preserve"> 18.6.2 </t>
  </si>
  <si>
    <t>ASSENTAMENTO DE POSTE DE CONCRETO COM COMPRIMENTO NOMINAL DE 10 M, CARGA NOMINAL MENOR OU IGUAL A 1000 DAN, ENGASTAMENTO SIMPLES COM 1,6 M DE SOLO (NÃO INCLUI FORNECIMENTO). AF_11/2019</t>
  </si>
  <si>
    <t xml:space="preserve"> 18.6.3 </t>
  </si>
  <si>
    <t>POSTE DE CONCRETO ARMADO DE SECAO DUPLO T, EXTENSAO DE 10,00 M, RESISTENCIA DE 600 DAN, TIPO B</t>
  </si>
  <si>
    <t xml:space="preserve"> 18.6.4 </t>
  </si>
  <si>
    <t>TRANSFORMADOR DE DISTRIBUIÇÃO, 500KVA, TRIFÁSICO, 60 HZ, CLASSE 15 KV, IMERSO EM ÓLEO MINERAL, INSTALAÇÃO EM SOLO (NÃO INCLUSO ABRIGO) - FORNECIMENTO E INSTALAÇÃO. AF_02/2022</t>
  </si>
  <si>
    <t xml:space="preserve"> 18.6.5 </t>
  </si>
  <si>
    <t>ISOLADOR, TIPO DISCO, PARA TENSÃO 15 KV - FORNECIMENTO E INSTALAÇÃO. AF_07/2020</t>
  </si>
  <si>
    <t xml:space="preserve"> 18.6.6 </t>
  </si>
  <si>
    <t>ALÇA PREFORMADA DE DISTRIBUIÇÃO, EM  AÇO GALVANIZADO, AWG 2 - FORNECIMENTO E INSTALAÇÃO. AF_07/2020</t>
  </si>
  <si>
    <t xml:space="preserve"> 18.6.7 </t>
  </si>
  <si>
    <t>CAIXA DE PROTECAO EXTERNA PARA MEDIDOR HOROSAZONAL, DE BAIXA TENSAO, COM MODULO, EM CHAPA DE ACO (PADRAO DA CONCESSIONARIA LOCAL)</t>
  </si>
  <si>
    <t xml:space="preserve"> 18.6.8 </t>
  </si>
  <si>
    <t>TERMINAL A COMPRESSAO EM COBRE ESTANHADO PARA CABO 50 MM2, 1 FURO E 1 COMPRESSAO, PARA PARAFUSO DE FIXACAO M8</t>
  </si>
  <si>
    <t xml:space="preserve"> 18.6.9 </t>
  </si>
  <si>
    <t>TERMINAL A COMPRESSAO EM COBRE ESTANHADO PARA CABO 70 MM2, 1 FURO E 1 COMPRESSAO, PARA PARAFUSO DE FIXACAO M10</t>
  </si>
  <si>
    <t xml:space="preserve"> 18.6.10 </t>
  </si>
  <si>
    <t>FITA ACO INOX PARA CINTAR POSTE, L = 19 MM, E = 0,5 MM (ROLO DE 30M)</t>
  </si>
  <si>
    <t xml:space="preserve"> 18.6.11 </t>
  </si>
  <si>
    <t>TERMINAL COMPRESSAO CABO FLEXIVEL 120MM 2 FUROS 120MM</t>
  </si>
  <si>
    <t xml:space="preserve"> 18.7 </t>
  </si>
  <si>
    <t>ATERRAMENTO E SPDA</t>
  </si>
  <si>
    <t xml:space="preserve"> 18.7.1 </t>
  </si>
  <si>
    <t>CORDOALHA DE COBRE NU 50 MM², ENTERRADA, SEM ISOLADOR - FORNECIMENTO E INSTALAÇÃO. AF_12/2017</t>
  </si>
  <si>
    <t xml:space="preserve"> 18.7.2 </t>
  </si>
  <si>
    <t>INSTALAÇÃO DE SINALIZADOR NOTURNO LED. AF_11/2017</t>
  </si>
  <si>
    <t xml:space="preserve"> 18.7.3 </t>
  </si>
  <si>
    <t>HASTE DE ATERRAMENTO 5/8  PARA SPDA - FORNECIMENTO E INSTALAÇÃO. AF_12/2017</t>
  </si>
  <si>
    <t xml:space="preserve"> 18.7.4 </t>
  </si>
  <si>
    <t>CAIXA DE INSPEÇÃO PARA ATERRAMENTO, CIRCULAR, EM POLIETILENO, DIÂMETRO INTERNO = 0,3 M. AF_12/2020</t>
  </si>
  <si>
    <t xml:space="preserve"> 18.7.5 </t>
  </si>
  <si>
    <t>VERGALHAO ZINCADO ROSCA TOTAL, 1/4 " (6,3 MM)</t>
  </si>
  <si>
    <t xml:space="preserve"> 18.7.6 </t>
  </si>
  <si>
    <t>GRAMPO U DE 5/8 " N8 EM FERRO GALVANIZADO</t>
  </si>
  <si>
    <t xml:space="preserve"> 18.7.7 </t>
  </si>
  <si>
    <t>MASTRO 1 ½  PARA SPDA - FORNECIMENTO E INSTALAÇÃO. AF_12/2017</t>
  </si>
  <si>
    <t xml:space="preserve"> 18.7.8 </t>
  </si>
  <si>
    <t>BASE METÁLICA PARA MASTRO 1 ½  PARA SPDA - FORNECIMENTO E INSTALAÇÃO. AF_12/2017</t>
  </si>
  <si>
    <t xml:space="preserve"> 18.7.9 </t>
  </si>
  <si>
    <t>CABO DE COBRE NU MEIO DURO 7 FIOS 150mm2</t>
  </si>
  <si>
    <t xml:space="preserve"> 18.8 </t>
  </si>
  <si>
    <t>ELETROCALHAS, INCLUSIVE TAMPA E ACESSÓRIOS</t>
  </si>
  <si>
    <t xml:space="preserve"> 18.8.1 </t>
  </si>
  <si>
    <t>ELETROCALHA PERFURADA TIPO ""U"" 100X100 CHAPA 22 SEM TAMPA</t>
  </si>
  <si>
    <t xml:space="preserve"> 18.8.2 </t>
  </si>
  <si>
    <t>ELETROCALHA PERFURADA TIPO ""U"" 100x75mm CHAPA 20 S/ TAMPA</t>
  </si>
  <si>
    <t xml:space="preserve"> 18.8.3 </t>
  </si>
  <si>
    <t>ELETROCALHA PERFURADA TIPO ""U"" 100X50 CHAPA 20 SEM TAMPA</t>
  </si>
  <si>
    <t xml:space="preserve"> 18.8.4 </t>
  </si>
  <si>
    <t>ELETROCALHA PERFURADA TIPO ""U"" 150X100 CHAPA 18 SEM TAMPA</t>
  </si>
  <si>
    <t xml:space="preserve"> 18.8.5 </t>
  </si>
  <si>
    <t>ELETROCALHA LISA TIPO ""U"" 150x75 CHAPA 18 SEM TAMPA</t>
  </si>
  <si>
    <t xml:space="preserve"> 18.8.6 </t>
  </si>
  <si>
    <t>ELETROCALHA PERFURADA TIPO ""U"" 200X100 CHAPA 22 SEM TAMPA</t>
  </si>
  <si>
    <t xml:space="preserve"> 18.8.7 </t>
  </si>
  <si>
    <t>ELETROCALHA PERFURADA TIPO ""U"" 300X100 CHAPA 18 SEM TAMPA</t>
  </si>
  <si>
    <t xml:space="preserve"> 18.8.8 </t>
  </si>
  <si>
    <t>ELETROCALHA PERFURADA TIPO ""U"" 400x75mm CHAPA 16 SEM TAMPA</t>
  </si>
  <si>
    <t xml:space="preserve"> 18.8.9 </t>
  </si>
  <si>
    <t>ELETROCALHA PERFURADA 400x150x3000mm CHAPA 18</t>
  </si>
  <si>
    <t xml:space="preserve"> 18.8.10 </t>
  </si>
  <si>
    <t>ELETROCALHA PERFURADA TIPO ""U"" 75X50CM CHAPA 18 SEM TAMPA</t>
  </si>
  <si>
    <t xml:space="preserve"> 18.8.11 </t>
  </si>
  <si>
    <t>ELETROCALHA PERFURADA TIPO ""U"" 75x75mm CHAPA 18 SEM TAMPA</t>
  </si>
  <si>
    <t xml:space="preserve"> 18.8.12 </t>
  </si>
  <si>
    <t>ELETROCALHA PERFURADA TIPO ""U"" 50X50 CHAPA 18 SEM TAMPA</t>
  </si>
  <si>
    <t xml:space="preserve"> 18.8.13 </t>
  </si>
  <si>
    <t>PERFILADO PERFURADO 38x19x3000mm CHAPA 16</t>
  </si>
  <si>
    <t xml:space="preserve"> 18.8.14 </t>
  </si>
  <si>
    <t>PERFILADO PERFURADO 38x38x6000mm CHAPA 22</t>
  </si>
  <si>
    <t xml:space="preserve"> 19 </t>
  </si>
  <si>
    <t>ELEVADOR</t>
  </si>
  <si>
    <t xml:space="preserve"> 19.1 </t>
  </si>
  <si>
    <t>Elevador elétrico social para 12 passageiros ou 900kg, com 07 paradas, painéis e teto em aço escovado, corrimão tubular, portas aço inox, cabina 1,20-frente x 2,20-fundo x altura 2,2m inoxidável,</t>
  </si>
  <si>
    <t xml:space="preserve"> 19.2 </t>
  </si>
  <si>
    <t>PLATAFORMA ELEVATORIA DE TRANSPORTE VERTICAL, DESNIVEL DE 2,0 ATE 4,00m CABINADA EM ACO INOX, PORTAS UNILATERAL OU OPOSTAS - ENCLAUSURAMENTO EM ESTRUTURA DE ACO E VIDRO</t>
  </si>
  <si>
    <t xml:space="preserve"> 19.3</t>
  </si>
  <si>
    <t>ELEVADOR DE CARGA 3m 300KG 220V MONTA CARGA</t>
  </si>
  <si>
    <t xml:space="preserve"> 19.4 </t>
  </si>
  <si>
    <t>Elevador elétrico social para 08 passageiros ou 600kg, com 07 paradas, paineis e teto em aço escovado, corrimão tubular, portas aço inoxi, cabina 1,20-frente x 1,40-fundo x altura 2,2m inoxidável, Atlas Schindler 3300, modelo Mediterranée ou similar</t>
  </si>
  <si>
    <t xml:space="preserve"> 20 </t>
  </si>
  <si>
    <t>INSTALAÇÃO DE COMBATE A INCENDIO E PÁNICO</t>
  </si>
  <si>
    <t xml:space="preserve"> 20.1 </t>
  </si>
  <si>
    <t>TUBO DE AÇO GALVANIZADO COM COSTURA, CLASSE MÉDIA, CONEXÃO RANHURADA, DN 65 (2 1/2"), INSTALADO EM PRUMADAS - FORNECIMENTO E INSTALAÇÃO. AF_10/2020</t>
  </si>
  <si>
    <t xml:space="preserve"> 20.2 </t>
  </si>
  <si>
    <t>JOELHO 90 GRAUS, EM FERRO GALVANIZADO, CONEXÃO ROSQUEADA, DN 65 (2 1/2"), INSTALADO EM REDE DE ALIMENTAÇÃO PARA SPRINKLER - FORNECIMENTO E INSTALAÇÃO. AF_10/2020</t>
  </si>
  <si>
    <t xml:space="preserve"> 20.3 </t>
  </si>
  <si>
    <t>TÊ, EM FERRO GALVANIZADO, CONEXÃO ROSQUEADA, DN 65 (2 1/2), INSTALADO EM RESERVAÇÃO DE ÁGUA DE EDIFICAÇÃO QUE POSSUA RESERVATÓRIO DE FIBRA/FIBROCIMENTO  FORNECIMENTO E INSTALAÇÃO. AF_06/2016</t>
  </si>
  <si>
    <t xml:space="preserve"> 20.4 </t>
  </si>
  <si>
    <t>ABRIGO PARA HIDRANTE, 75X45X17CM, COM REGISTRO GLOBO ANGULAR 45 GRAUS 2 1/2", ADAPTADOR STORZ 2 1/2", MANGUEIRA DE INCÊNDIO 15M 2 1/2" E ESGUICHO EM LATÃO 2 1/2" - FORNECIMENTO E INSTALAÇÃO. AF_10/2020</t>
  </si>
  <si>
    <t xml:space="preserve"> 20.5 </t>
  </si>
  <si>
    <t>REGISTRO OU VÁLVULA GLOBO ANGULAR EM LATÃO, PARA HIDRANTES EM INSTALAÇÃO PREDIAL DE INCÊNDIO, 45 GRAUS, 2 1/2" - FORNECIMENTO E INSTALAÇÃO. AF_08/2021</t>
  </si>
  <si>
    <t xml:space="preserve"> 20.6 </t>
  </si>
  <si>
    <t>EXTINTOR DE INCÊNDIO PORTÁTIL COM CARGA DE CO2 DE 6 KG, CLASSE BC - FORNECIMENTO E INSTALAÇÃO. AF_10/2020_PE</t>
  </si>
  <si>
    <t xml:space="preserve"> 20.7 </t>
  </si>
  <si>
    <t>EXTINTOR DE INCÊNDIO PORTÁTIL COM CARGA DE PQS DE 6 KG, CLASSE BC - FORNECIMENTO E INSTALAÇÃO. AF_10/2020_PE</t>
  </si>
  <si>
    <t xml:space="preserve"> 20.8 </t>
  </si>
  <si>
    <t>SINALIZAÇÃO  DE INCÊNDIO</t>
  </si>
  <si>
    <t xml:space="preserve"> 20.9 </t>
  </si>
  <si>
    <t>SIRENE AUDIO VISUAL ALARME DE INCENDIO ILUMAC SAF-C 24VCC</t>
  </si>
  <si>
    <t xml:space="preserve"> 20.10 </t>
  </si>
  <si>
    <t>TAMPAO FOFO SIMPLES, CLASSE A15 CARGA MAX 1,5 T, 550 X 1100 MM (COM INSCRICAO EM RELEVO DO TIPO DE REDE)(INCENDIO)</t>
  </si>
  <si>
    <t xml:space="preserve"> 20.11 </t>
  </si>
  <si>
    <t>CENTRAL DE ALARME DE INCENDIO INTELBRAS CIE 1250 ENDERECAVEL 1 LACO COM ATE 250 ENDERECOS 24VDC</t>
  </si>
  <si>
    <t xml:space="preserve"> 20.12 </t>
  </si>
  <si>
    <t>ACIONADOR MANUAL DE ALARME CONTRA INCENDIO</t>
  </si>
  <si>
    <t xml:space="preserve"> 20.13 </t>
  </si>
  <si>
    <t>BLOCO AUTONOMO 300 LUMENS</t>
  </si>
  <si>
    <t xml:space="preserve"> 20.14 </t>
  </si>
  <si>
    <t>DETECTOR (SENSOR) DE FUMACA COM BASE - ENDERECAVEL DTI-700 J</t>
  </si>
  <si>
    <t xml:space="preserve"> 20.15 </t>
  </si>
  <si>
    <t>BLOCO AUTONOMO P/ SINALIZACAO DE SÄ́A DE EMERGʎCIA DE TETO</t>
  </si>
  <si>
    <t xml:space="preserve"> 20.16 </t>
  </si>
  <si>
    <t>DETECTOR DE TEMPERATURA ENDERECAVEL DTC 420 INTELBRAS</t>
  </si>
  <si>
    <t xml:space="preserve"> 20.17 </t>
  </si>
  <si>
    <t>INSTALAÇÃO DE CENTRAL DE ALARME DE INCÊNDIO</t>
  </si>
  <si>
    <t xml:space="preserve"> 20.18 </t>
  </si>
  <si>
    <t>(BASEADA NA COMPOSIÇÃO SINAPI 97599 ) , INSTALAÇÃO DE BLOCO AUTONOMO 300 LUMENS</t>
  </si>
  <si>
    <t xml:space="preserve"> 20.19 </t>
  </si>
  <si>
    <t>MODIFICADA (TAMPAO DE FERRO FUNDIDO )INSTALAÇÃO</t>
  </si>
  <si>
    <t xml:space="preserve"> 21 </t>
  </si>
  <si>
    <t>DIVERSOS</t>
  </si>
  <si>
    <t xml:space="preserve"> 21.1 </t>
  </si>
  <si>
    <t>BANCADA/TAMPO SECO EM GRANITO BRANCO SIENA</t>
  </si>
  <si>
    <t>m²</t>
  </si>
  <si>
    <t xml:space="preserve"> 21.2 </t>
  </si>
  <si>
    <t>CLARABOIA EM PERFIL DE ALUMINIO E DOMO ACRILICO</t>
  </si>
  <si>
    <t xml:space="preserve"> 21.3 </t>
  </si>
  <si>
    <t>CORRIMAO EM TUBO ACO 1"" PINTADO EM ESMALTE</t>
  </si>
  <si>
    <t xml:space="preserve"> 21.4 </t>
  </si>
  <si>
    <t>CORRIMAO EM TUBO DE AǏ INOX ؽ1 1/2""</t>
  </si>
  <si>
    <t xml:space="preserve"> 22 </t>
  </si>
  <si>
    <t>JARDINAGEM</t>
  </si>
  <si>
    <t xml:space="preserve"> 22.1 </t>
  </si>
  <si>
    <t>MODIFICADO(PLANTIO DE GRAMA ESMERALDA OU SÃO CARLOS OU CURITIBANA, EM PLACAS. AF_05/2022</t>
  </si>
  <si>
    <t xml:space="preserve"> 22.2 </t>
  </si>
  <si>
    <t>PLANTIO DE ARBUSTO OU  CERCA VIVA. AF_05/2018</t>
  </si>
  <si>
    <t xml:space="preserve"> 22.3 </t>
  </si>
  <si>
    <t>ARGILA OU BARRO PARA ATERRO/REATERRO (COM TRANSPORTE ATE 10 KM)</t>
  </si>
  <si>
    <t>m³</t>
  </si>
  <si>
    <t xml:space="preserve"> 23 </t>
  </si>
  <si>
    <t>LÓGICA</t>
  </si>
  <si>
    <t xml:space="preserve"> 23.1 </t>
  </si>
  <si>
    <t>CABEAMENTO EXTRUTURADO (FIBRA ÓPTICA)</t>
  </si>
  <si>
    <t xml:space="preserve"> 23.1.2 </t>
  </si>
  <si>
    <t>CABO DE FIBRA OPTICA 6 FIBRAS - PADRAO MONOMODO</t>
  </si>
  <si>
    <t xml:space="preserve"> 23.1.3 </t>
  </si>
  <si>
    <t>CABO DE FIBRA OPTICA 1fo - PADRAO MONOMODO</t>
  </si>
  <si>
    <t>m</t>
  </si>
  <si>
    <t>ONU GPON HG1 MODEM BRIDGE</t>
  </si>
  <si>
    <t xml:space="preserve"> 23.1.5 </t>
  </si>
  <si>
    <t>CERTIFICACAO DE CABEAMENTO DE FIBRA OPTICA</t>
  </si>
  <si>
    <t>CJ</t>
  </si>
  <si>
    <t xml:space="preserve"> 23.1.6 </t>
  </si>
  <si>
    <t>ELETROCALHA LISA TIPO ""U"" 50x50mm CHAPA 20 SEM TAMPA</t>
  </si>
  <si>
    <t xml:space="preserve"> 23.1.7 </t>
  </si>
  <si>
    <t xml:space="preserve"> 24 </t>
  </si>
  <si>
    <t>REFORMA  E RECUPERAÇÃO ESTRUTURAL  DAS CASAS SETOR (1 E 2)</t>
  </si>
  <si>
    <t xml:space="preserve"> 24.1 </t>
  </si>
  <si>
    <t>SERVIÇOS PRELIMINARES (CASAS SETOR 1 E 2)</t>
  </si>
  <si>
    <t xml:space="preserve"> 24.1.1 </t>
  </si>
  <si>
    <t>LIMPEZA DE SUPERFÍCIE COM JATO DE ALTA PRESSÃO. AF_04/2019</t>
  </si>
  <si>
    <t xml:space="preserve"> 24.1.2 </t>
  </si>
  <si>
    <t>CORTE RASO E RECORTE DE ÁRVORE COM DIÂMETRO DE TRONCO MAIOR OU IGUAL A 0,60 M.AF_05/2018</t>
  </si>
  <si>
    <t xml:space="preserve"> 24.1.3 </t>
  </si>
  <si>
    <t>CORTE RASO E RECORTE DE ÁRVORE COM DIÂMETRO DE TRONCO MAIOR OU IGUAL A 0,40 M E MENOR QUE 0,60 M.AF_05/2018</t>
  </si>
  <si>
    <t xml:space="preserve"> 24.1.4 </t>
  </si>
  <si>
    <t>REMOÇÃO DE RAÍZES REMANESCENTES DE TRONCO DE ÁRVORE COM DIÂMETRO MAIOR OU IGUAL A 0,40 M E MENOR QUE 0,60 M.AF_05/2018</t>
  </si>
  <si>
    <t xml:space="preserve"> 24.1.6 </t>
  </si>
  <si>
    <t>REVOLVIMENTO E LIMPEZA MANUAL DE SOLO. AF_05/2018</t>
  </si>
  <si>
    <t xml:space="preserve"> 24.1.7 </t>
  </si>
  <si>
    <t>RETROESCAVADEIRA SOBRE RODAS COM CARREGADEIRA, TRAÇÃO 4X4, POTÊNCIA LÍQ. 72 HP, CAÇAMBA CARREG. CAP. MÍN. 0,79 M3, CAÇAMBA RETRO CAP. 0,18 M3, PESO OPERACIONAL MÍN. 7.140 KG, PROFUNDIDADE ESCAVAÇÃO MÁX. 4,50 M - CHP DIURNO. AF_06/2014</t>
  </si>
  <si>
    <t>CHP</t>
  </si>
  <si>
    <t xml:space="preserve"> 24.1.8 </t>
  </si>
  <si>
    <t>DEMOLIÇÃO DE PILARES E VIGAS EM CONCRETO ARMADO, DE FORMA MANUAL, SEM REAPROVEITAMENTO. AF_12/2017</t>
  </si>
  <si>
    <t xml:space="preserve"> 24.1.9 </t>
  </si>
  <si>
    <t>CORTADORA DE PISO COM MOTOR 4 TEMPOS A GASOLINA, POTÊNCIA DE 13 HP, COM DISCO DE CORTE DIAMANTADO SEGMENTADO PARA CONCRETO, DIÂMETRO DE 350 MM, FURO DE 1" (14 X 1") - CHP DIURNO. AF_08/2015</t>
  </si>
  <si>
    <t xml:space="preserve"> 24.1.10 </t>
  </si>
  <si>
    <t>DEMOLIÇÃO DE ARGAMASSAS, DE FORMA MANUAL, SEM REAPROVEITAMENTO. AF_12/2017</t>
  </si>
  <si>
    <t xml:space="preserve"> 24.1.11 </t>
  </si>
  <si>
    <t>REMOÇÃO DE PORTAS, DE FORMA MANUAL, SEM REAPROVEITAMENTO. AF_12/2017</t>
  </si>
  <si>
    <t xml:space="preserve"> 24.1.12 </t>
  </si>
  <si>
    <t>DEMOLIÇÃO DE ALVENARIA DE TIJOLO MACIÇO, DE FORMA MANUAL, SEM REAPROVEITAMENTO. AF_12/2017</t>
  </si>
  <si>
    <t xml:space="preserve"> 24.2 </t>
  </si>
  <si>
    <t>FUNDAÇÃO E ESTRUTURA</t>
  </si>
  <si>
    <t xml:space="preserve"> 24.2.1 </t>
  </si>
  <si>
    <t>LASTRO DE CONCRETO MAGRO, APLICADO EM PISOS, LAJES SOBRE SOLO OU RADIERS. AF_08/2017</t>
  </si>
  <si>
    <t xml:space="preserve"> 24.2.2 </t>
  </si>
  <si>
    <t>ARMAÇÃO PARA EXECUÇÃO DE RADIER, PISO DE CONCRETO OU LAJE SOBRE SOLO, COM USO DE TELA Q-283. AF_09/2021</t>
  </si>
  <si>
    <t xml:space="preserve"> 24.2.3 </t>
  </si>
  <si>
    <t>ARMAÇÃO DE BLOCO, VIGA BALDRAME OU SAPATA UTILIZANDO AÇO CA-50 DE 10 MM - MONTAGEM. AF_06/2017</t>
  </si>
  <si>
    <t xml:space="preserve"> 24.2.4 </t>
  </si>
  <si>
    <t>CONCRETAGEM DE SAPATAS, FCK 30 MPA, COM USO DE BOMBA  LANÇAMENTO, ADENSAMENTO E ACABAMENTO. AF_11/2016</t>
  </si>
  <si>
    <t xml:space="preserve"> 24.2.5 </t>
  </si>
  <si>
    <t>LAJE PRÉ-MOLDADA UNIDIRECIONAL, BIAPOIADA, PARA PISO, ENCHIMENTO EM CERÂMICA, VIGOTA CONVENCIONAL, ALTURA TOTAL DA LAJE (ENCHIMENTO+CAPA) = (8+4). AF_11/2020_PA</t>
  </si>
  <si>
    <t xml:space="preserve"> 24.2.6 </t>
  </si>
  <si>
    <t xml:space="preserve"> 24.2.7 </t>
  </si>
  <si>
    <t xml:space="preserve"> 24.3 </t>
  </si>
  <si>
    <t>COBERTA</t>
  </si>
  <si>
    <t xml:space="preserve"> 24.3.1 </t>
  </si>
  <si>
    <t>TRAMA DE MADEIRA COMPOSTA POR RIPAS, CAIBROS E TERÇAS PARA TELHADOS DE ATÉ 2 ÁGUAS PARA TELHA DE ENCAIXE DE CERÂMICA OU DE CONCRETO, INCLUSO TRANSPORTE VERTICAL. AF_07/2019</t>
  </si>
  <si>
    <t xml:space="preserve"> 24.3.2 </t>
  </si>
  <si>
    <t>TELHAMENTO COM TELHA CERÂMICA CAPA-CANAL, TIPO PLAN, COM MAIS DE 2 ÁGUAS, INCLUSO TRANSPORTE VERTICAL. AF_07/2019</t>
  </si>
  <si>
    <t xml:space="preserve"> 24.3.3 </t>
  </si>
  <si>
    <t>FABRICAÇÃO E INSTALAÇÃO DE TESOURA INTEIRA EM MADEIRA NÃO APARELHADA, VÃO DE 12 M, PARA TELHA CERÂMICA OU DE CONCRETO, INCLUSO IÇAMENTO. AF_07/2019</t>
  </si>
  <si>
    <t xml:space="preserve"> 24.3.4 </t>
  </si>
  <si>
    <t>EMBOÇAMENTO COM ARGAMASSA TRAÇO 1:2:9 (CIMENTO, CAL E AREIA). AF_07/2019</t>
  </si>
  <si>
    <t xml:space="preserve"> 24.4 </t>
  </si>
  <si>
    <t xml:space="preserve"> 24.4.1 </t>
  </si>
  <si>
    <t>(ALTERADA) BANCADA DE GRANITO CINZA POLIDO,(1,46*0,4)m PARA PIA DE COZINHA - FORNECIMENTO E INSTALAÇÃO. AF_01/2020</t>
  </si>
  <si>
    <t xml:space="preserve"> 24.4.2 </t>
  </si>
  <si>
    <t>CUBA DE EMBUTIR DE AÇO INOXIDÁVEL MÉDIA, INCLUSO VÁLVULA TIPO AMERICANA E SIFÃO TIPO GARRAFA EM METAL CROMADO - FORNECIMENTO E INSTALAÇÃO. AF_01/2020</t>
  </si>
  <si>
    <t xml:space="preserve"> 24.4.3 </t>
  </si>
  <si>
    <t>TORNEIRA CROMADA TUBO MÓVEL, DE MESA, 1/2 OU 3/4, PARA PIA DE COZINHA, PADRÃO ALTO - FORNECIMENTO E INSTALAÇÃO. AF_01/2020</t>
  </si>
  <si>
    <t xml:space="preserve"> 24.4.4 </t>
  </si>
  <si>
    <t>(ALTERADA)BANCADA DE GRANITO CINZA  POLIDO,(0,40x0,40)m PARA LAVATÓRIO - FORNECIMENTO E INSTALAÇÃO. AF_01/2020</t>
  </si>
  <si>
    <t xml:space="preserve"> 24.4.5 </t>
  </si>
  <si>
    <t>CUBA DE EMBUTIR OVAL EM LOUÇA BRANCA, DIAMETRO ,40CM OU EQUIVALENTE, INCLUSO VÁLVULA EM METAL CROMADO E SIFÃO FLEXÍVEL EM PVC - FORNECIMENTO E INSTALAÇÃO. AF_01/2020</t>
  </si>
  <si>
    <t xml:space="preserve"> 24.4.6 </t>
  </si>
  <si>
    <t xml:space="preserve"> 24.4.7 </t>
  </si>
  <si>
    <t>GRAUTEAMENTO VERTICAL EM ALVENARIA ESTRUTURAL. AF_09/2021</t>
  </si>
  <si>
    <t xml:space="preserve"> 24.4.8 </t>
  </si>
  <si>
    <t>GRAUTEAMENTO DE CINTA INTERMEDIÁRIA OU DE CONTRAVERGA EM ALVENARIA ESTRUTURAL. AF_09/2021</t>
  </si>
  <si>
    <t xml:space="preserve"> 24.4.9 </t>
  </si>
  <si>
    <t>ESCARIFICACAO DE SUPERFICIES DE CONCRETO-MEIO MECANICO</t>
  </si>
  <si>
    <t xml:space="preserve"> 24.4.10 </t>
  </si>
  <si>
    <t>Restauro - Execução de ornato com confecção de molde e fôrma - 02 usos</t>
  </si>
  <si>
    <t xml:space="preserve"> 24.4.11 </t>
  </si>
  <si>
    <t>GRADIL EM FERRO FIXADO EM VÃOS DE JANELAS, FORMADO POR BARRAS CHATAS DE 25X4,8 MM. AF_04/2019</t>
  </si>
  <si>
    <t xml:space="preserve"> 24.5 </t>
  </si>
  <si>
    <t>REBOCO</t>
  </si>
  <si>
    <t xml:space="preserve"> 24.5.1 </t>
  </si>
  <si>
    <t>CHAPISCO APLICADO EM ALVENARIAS E ESTRUTURAS DE CONCRETO INTERNAS, COM COLHER DE PEDREIRO.  ARGAMASSA TRAÇO 1:3 COM PREPARO EM BETONEIRA 400L. AF_10/2022</t>
  </si>
  <si>
    <t xml:space="preserve"> 24.5.2 </t>
  </si>
  <si>
    <t>(BEIRA BICO )EMBOÇO OU MASSA ÚNICA EM ARGAMASSA TRAÇO 1:2:8, PREPARO MECÂNICA COM BETONEIRA 400 L, APLICADA MANUALMENTE EM SUPERFÍCIES EXTERNAS DA SACADA, ESPESSURA DE 35 MM, ACESSO POR ANDAIME, SEM USO DE TELA METÁLICA. AF_08/2022</t>
  </si>
  <si>
    <t xml:space="preserve"> 24.5.3 </t>
  </si>
  <si>
    <t xml:space="preserve"> 24.5.3.1 </t>
  </si>
  <si>
    <t xml:space="preserve"> 24.5.3.2 </t>
  </si>
  <si>
    <t>APLICAÇÃO MANUAL DE MASSA ACRÍLICA EM PANOS DE FACHADA SEM PRESENÇA DE VÃOS, DE EDIFÍCIOS DE MÚLTIPLOS PAVIMENTOS, DUAS DEMÃOS. AF_05/2017</t>
  </si>
  <si>
    <t xml:space="preserve"> 24.5.3.3 </t>
  </si>
  <si>
    <t>APLICAÇÃO MANUAL DE TINTA LÁTEX ACRÍLICA EM PANOS SEM PRESENÇA DE VÃOS DE EDIFÍCIOS DE MÚLTIPLOS PAVIMENTOS, DUAS DEMÃOS. AF_11/2016</t>
  </si>
  <si>
    <t xml:space="preserve"> 24.5.3.4 </t>
  </si>
  <si>
    <t>IMPERMEABILIZAÇÃO DE SUPERFÍCIE COM MEMBRANA À BASE DE RESINA ACRÍLICA, 3 DEMÃOS. AF_06/2018</t>
  </si>
  <si>
    <t xml:space="preserve"> 24.5.3.5 </t>
  </si>
  <si>
    <t>PINTURA COM TINTA ALQUÍDICA DE ACABAMENTO (ESMALTE SINTÉTICO ACETINADO) APLICADA A ROLO OU PINCEL SOBRE SUPERFÍCIES METÁLICAS (EXCETO PERFIL) EXECUTADO EM OBRA (02 DEMÃOS). AF_01/2020</t>
  </si>
  <si>
    <t xml:space="preserve"> 25 </t>
  </si>
  <si>
    <t>LIMPEZA FINAL DA OBRA</t>
  </si>
  <si>
    <t xml:space="preserve"> 25.1 </t>
  </si>
  <si>
    <t>OBRA : CONSTRUÇÃO E REFORMA DA NOVA SEDE DA CÂMARA MUNICIPAL DE JOÃO PESSOA</t>
  </si>
  <si>
    <t>Local</t>
  </si>
  <si>
    <t>Área (m²)</t>
  </si>
  <si>
    <t>Comprimento (m)</t>
  </si>
  <si>
    <t>4.3.1.3</t>
  </si>
  <si>
    <t>4.3.1.4</t>
  </si>
  <si>
    <t>ESTACA HÉLICE CONTÍNUA, DIÂMETRO DE 40 CM, INCLUSO CONCRETO FCK=30MPA E ARMADURA MÍNIMA (EXCLUSIVE MOBILIZAÇÃO, DESMOBILIZAÇÃO E BOMBEAMENTO).</t>
  </si>
  <si>
    <t>4.3.1.5</t>
  </si>
  <si>
    <t xml:space="preserve">ARRASAMENTO MECANICO DE ESTACA DE CONCRETO ARMADO, DIAMETROS DE ATÉ 40 CM. AF_05/2021 </t>
  </si>
  <si>
    <t>4.3.1.6</t>
  </si>
  <si>
    <t>PEDRA ARGAMASSADA COM CIMENTO E AREIA 1:3, 40% DE ARGAMASSA EM VOLUME  - AREIA E PEDRA DE MÃO COMERCIAIS - FORNECIMENTO E ASSENTAMENTO. AF_08/2022</t>
  </si>
  <si>
    <t xml:space="preserve"> 4.3.2.15</t>
  </si>
  <si>
    <t xml:space="preserve"> 4.3.2.16</t>
  </si>
  <si>
    <t>CONCRETAGEM DE BLOCO DE COROAMENTO OU VIGA BALDRAME, FCK 35 MPA, COM USO DE BOMBA - LANÇAMENTO, ADENSAMENTO E ACABAMENTO</t>
  </si>
  <si>
    <t>ARMAÇÃO DE BLOCO, VIGA BALDRAME E SAPATA UTILIZANDO AÇO CA-50 DE 10 MM - MONTAGEM.</t>
  </si>
  <si>
    <t>5.6</t>
  </si>
  <si>
    <t>ARMAÇÃO DE PILAR OU VIGA DE ESTRUTURA CONVENCIONAL DE CONCRETO ARMADO UTILIZANDO AÇO CA-60 DE 5,0 MM - MONTAGEM. AF_06/2022</t>
  </si>
  <si>
    <t>5.7</t>
  </si>
  <si>
    <t>ARMAÇÃO DE PILAR OU VIGA DE ESTRUTURA CONVENCIONAL DE CONCRETO ARMADO UTILIZANDO AÇO CA-50 DE 6.3 MM - MONTAGEM. AF_06/2022</t>
  </si>
  <si>
    <t>5.8</t>
  </si>
  <si>
    <t>ARMAÇÃO DE PILAR OU VIGA DE ESTRUTURA CONVENCIONAL DE CONCRETO ARMADO UTILIZANDO AÇO CA-50 DE 8.0 MM - MONTAGEM. AF_06/2022</t>
  </si>
  <si>
    <t>5.9</t>
  </si>
  <si>
    <t>5.10</t>
  </si>
  <si>
    <t>ARMAÇÃO DE LAJE DE ESTRUTURA CONVENCIONAL DE CONCRETO ARMADO UTILIZANDO AÇO CA-50 DE 6,3 MM - MONTAGEM. AF_06/2022</t>
  </si>
  <si>
    <t>5.11</t>
  </si>
  <si>
    <t>ARMAÇÃO DE LAJE DE ESTRUTURA CONVENCIONAL DE CONCRETO ARMADO UTILIZANDO AÇO CA-50 DE 8,0 MM - MONTAGEM. AF_06/2022</t>
  </si>
  <si>
    <t>5.12</t>
  </si>
  <si>
    <t>ARMAÇÃO DE LAJE DE ESTRUTURA CONVENCIONAL DE CONCRETO ARMADO UTILIZANDO AÇO CA-50 DE 10,0 MM - MONTAGEM. AF_06/2022</t>
  </si>
  <si>
    <t>5.13</t>
  </si>
  <si>
    <t>ARMAÇÃO DE LAJE DE ESTRUTURA CONVENCIONAL DE CONCRETO ARMADO UTILIZANDO AÇO CA-50 DE 12,5 MM - MONTAGEM. AF_06/2022</t>
  </si>
  <si>
    <t>5.14</t>
  </si>
  <si>
    <t>ARMAÇÃO DE LAJE DE ESTRUTURA CONVENCIONAL DE CONCRETO ARMADO UTILIZANDO AÇO CA-50 DE 16,0 MM - MONTAGEM. AF_06/2022</t>
  </si>
  <si>
    <t>5.15</t>
  </si>
  <si>
    <t>LAJE TRELIÇADA COM TRELIÇAS TG12L E LAJOTAS EM CERÂMICA</t>
  </si>
  <si>
    <t>5.16</t>
  </si>
  <si>
    <t>CONCRETAGEM DE EDIFICAÇÕES (PAREDES E LAJES) , COM CONCRETO USINADO BOMBEÁVEL FCK 35 MPA - LANÇAMENTO, ADENSAMENTO E ACABAMENTO</t>
  </si>
  <si>
    <t>5.17</t>
  </si>
  <si>
    <t>ESCORAMENTO MISTO (METÁLICO E MADEIRA) PARA LAJES, INCLUSIVE MONTAGEM E DESMONTAGEM</t>
  </si>
  <si>
    <t>ok</t>
  </si>
  <si>
    <t>24.1.13</t>
  </si>
  <si>
    <t>ESCORAMENTO DE PAREDES EM AÇO COM TORRE DE ANDAIMES (ANEXO 1 E 2)</t>
  </si>
  <si>
    <t>24.2.8</t>
  </si>
  <si>
    <t>24.2.9</t>
  </si>
  <si>
    <t>24.2.10</t>
  </si>
  <si>
    <t>M³/dia</t>
  </si>
  <si>
    <t>Quantidade (und)</t>
  </si>
  <si>
    <t>Área Total (m²)</t>
  </si>
  <si>
    <t>12.0</t>
  </si>
  <si>
    <t>Total (m²)</t>
  </si>
  <si>
    <t>Hall</t>
  </si>
  <si>
    <t>1º Pavimento</t>
  </si>
  <si>
    <t>24.0</t>
  </si>
  <si>
    <t>17.0</t>
  </si>
  <si>
    <t>17.3</t>
  </si>
  <si>
    <t>18.0</t>
  </si>
  <si>
    <t>20.0</t>
  </si>
  <si>
    <t>20.1</t>
  </si>
  <si>
    <t>Total (m)</t>
  </si>
  <si>
    <t>24.1</t>
  </si>
  <si>
    <t>Térreo</t>
  </si>
  <si>
    <t>10.0</t>
  </si>
  <si>
    <t>10.1</t>
  </si>
  <si>
    <t>10.1.1</t>
  </si>
  <si>
    <t>Total de fundo selador acrílico executado (m²)=</t>
  </si>
  <si>
    <t>Total de fundo selador acrílico de contrato (m²)=</t>
  </si>
  <si>
    <t>10.1.2</t>
  </si>
  <si>
    <t>Total de aplicação manual de massa acrílica executado (m²)=</t>
  </si>
  <si>
    <t>Total de aplicação manual de massa acrílica de contrato (m²)=</t>
  </si>
  <si>
    <t>16.0</t>
  </si>
  <si>
    <t>Subsolo</t>
  </si>
  <si>
    <t>Total (und)</t>
  </si>
  <si>
    <t>10.1.3</t>
  </si>
  <si>
    <t>Total de pintura látex acrílica premium executado (m²)=</t>
  </si>
  <si>
    <t>vTotal de pintura látex acrílica premium de contrato (m²)=</t>
  </si>
  <si>
    <t>Auditório</t>
  </si>
  <si>
    <t>INSTALAÇÕES HIDROSANITÁRIAS</t>
  </si>
  <si>
    <t>DEMOLIÇÃO DE PISO DE CONCRETO SIMPLES, DE FORMA MECANIZADA COM MARTELETE, SEM REAPROVEITAMENTO. AF_09/2023</t>
  </si>
  <si>
    <t xml:space="preserve"> 3.3</t>
  </si>
  <si>
    <t>FABRICAÇÃO DE FÔRMA PARA PILARES E ESTRUTURAS SIMILARES, EM MADEIRA SERRADA, E=25 MM. AF_09/2020</t>
  </si>
  <si>
    <t xml:space="preserve"> 5.18</t>
  </si>
  <si>
    <t xml:space="preserve"> 5.19</t>
  </si>
  <si>
    <t>MONTAGEM E DESMONTAGEM DE FÔRMA DE PILARES RETANGULARES E ESTRUTURAS SIMILARES, PÉ-DIREITO SIMPLES, EM MADEIRA SERRADA, 4 UTILIZAÇÕES. AF_09/2020</t>
  </si>
  <si>
    <t xml:space="preserve"> 5.20</t>
  </si>
  <si>
    <t>FABRICAÇÃO DE FÔRMA PARA VIGAS, COM MADEIRA SERRADA, E = 25 MM. AF_09/ 2020</t>
  </si>
  <si>
    <t xml:space="preserve"> 5.21</t>
  </si>
  <si>
    <t>MONTAGEM E DESMONTAGEM DE FÔRMA DE VIGA, ESCORAMENTO COM PONTALETE DE MADEIRA, PÉ-DIREITO SIMPLES, EM MADEIRA SERRADA, 4 UTILIZAÇÕES. AF_09/2020</t>
  </si>
  <si>
    <t xml:space="preserve"> 5.22</t>
  </si>
  <si>
    <t>FABRICAÇÃO DE FÔRMA PARA LAJES, EM CHAPA DE MADEIRA COMPENSADA PLASTIFICADA, E = 18 MM. AF_09/2020</t>
  </si>
  <si>
    <t xml:space="preserve"> 5.23</t>
  </si>
  <si>
    <t>MONTAGEM E DESMONTAGEM DE FÔRMA DE LAJE MACIÇA, PÉ-DIREITO SIMPLES, EM CHAPA DE MADEIRA COMPENSADA PLASTIFICADA, 4 UTILIZAÇÕES. AF_09/2020</t>
  </si>
  <si>
    <t xml:space="preserve"> 5.24</t>
  </si>
  <si>
    <t>VERGA MOLDADA IN LOCO EM CONCRETO PARA PORTAS COM MAIS DE 1,5 M DE VÃO. AF_03/2016</t>
  </si>
  <si>
    <t xml:space="preserve"> 5.25</t>
  </si>
  <si>
    <t>VERGA MOLDADA IN LOCO EM CONCRETO PARA PORTAS COM ATÉ 1,5 M DE VÃO. AF_03/2016</t>
  </si>
  <si>
    <t xml:space="preserve"> 5.26</t>
  </si>
  <si>
    <t>VERGA MOLDADA IN LOCO EM CONCRETO PARA JANELAS COM MAIS DE 1,5 M DE VÃO. AF_03/2016</t>
  </si>
  <si>
    <t xml:space="preserve"> 5.27</t>
  </si>
  <si>
    <t>CONTRAVERGA MOLDADA IN LOCO EM CONCRETO PARA VÃOS DE MAIS DE 1,5 M DE COMPRIMENTO. AF_03/2016</t>
  </si>
  <si>
    <t xml:space="preserve"> 5.28</t>
  </si>
  <si>
    <t>VERGA MOLDADA IN LOCO EM CONCRETO PARA JANELAS COM ATÉ 1,5 M DE VÃO. AF_03/2016</t>
  </si>
  <si>
    <t xml:space="preserve"> 5.29</t>
  </si>
  <si>
    <t>CONTRAVERGA MOLDADA IN LOCO EM CONCRETO PARA VÃOS DE ATÉ 1,5 M DE COMPRIMENTO. AF_03/2016</t>
  </si>
  <si>
    <t xml:space="preserve"> 5.30</t>
  </si>
  <si>
    <t>ESCORAMENTO EM AÇO PARA ESTRUTURAS COM TORRES LTT SH CAPACIDADE DE CARGA 12T, OU SIMILAR, EXCETO TRANSPORTE</t>
  </si>
  <si>
    <t>M³/DIA</t>
  </si>
  <si>
    <t xml:space="preserve"> 6.6</t>
  </si>
  <si>
    <t>FIXAÇÃO (ENCUNHAMENTO) DE ALVENARIA DE VEDAÇÃO COM ESPUMA DE POLIURETANO EXPANSIVA. AF_03/2024</t>
  </si>
  <si>
    <t xml:space="preserve"> 9.1.5</t>
  </si>
  <si>
    <t>MASSA ÚNICA, PARA RECEBIMENTO DE PINTURA, EM ARGAMASSA TRAÇO 1:2:8, PREPARO MECÂNICO COM BETONEIRA 400L, APLICADA MANUALMENTE EM FACES INTERNAS DE PAREDES, ESPESSURA DE 60MM, COM EXECUÇÃO DE TALISCAS, INCLUSO TELA FACHADEIRA</t>
  </si>
  <si>
    <t xml:space="preserve"> 9.1.6</t>
  </si>
  <si>
    <t>CHAPISCO APLICADO NO TETO OU EM ALVENARIA E ESTRUTURA, COM ROLO PARA TEXTURA ACRÍLICA. ARGAMASSA TRAÇO 1:4 E EMULSÃO POLIMÉRICA (ADESIVO) COM PREPARO EM BETONEIRA 400L. AF_10/2022</t>
  </si>
  <si>
    <t xml:space="preserve"> 11.7</t>
  </si>
  <si>
    <t>IMPERMEABILIZAÇÃO DE SUPERFÍCIE COM MANTA ASFÁLTICA  4MM, ESTRUTURADA COM ÃO TECIDO DE POLIESTER (ANTI-RAIZ), UMA CAMADA, INCLUSIVE APLICAÇÃO DE PRIMER ASFÁLTICO, EXCETO PROTEÇÃO MECÂNICA.</t>
  </si>
  <si>
    <t xml:space="preserve"> 12.15 </t>
  </si>
  <si>
    <t>SOLEIRA EM GRANITO, LARGURA 15 CM, ESPESSURA 2,0 CM. AF_09/2020</t>
  </si>
  <si>
    <t xml:space="preserve"> 14.10</t>
  </si>
  <si>
    <t>JANELA DE ALUMÍNIO DE CORRER COM 2 FOLHAS PARA VIDROS, COM VIDROS, BATENTE, ACABAMENTO COM ACETATO OU BRILHANTE E FERRAGENS. EXCLUSIVE ALIZAR E CONTRAMARCO. FORNECIMENTO E INSTALAÇÃO. AF_12/2019</t>
  </si>
  <si>
    <t xml:space="preserve"> 14.11</t>
  </si>
  <si>
    <t>JANELA DE ALUMÍNIO DE CORRER COM 4 FOLHAS PARA VIDROS, COM VIDROS, BATENTE, ACABAMENTO COM ACETATO OU BRILHANTE E FERRAGENS. EXCLUSIVE ALIZAR E CONTRAMARCO. FORNECIMENTO E INSTALAÇÃO. AF_12/2019</t>
  </si>
  <si>
    <t xml:space="preserve"> 14.12</t>
  </si>
  <si>
    <t>JANELA FIXA DE ALUMÍNIO PARA VIDRO, COM VIDRO, BATENTE E FERRAGENS. EXCLUSIVE ACABAMENTO, ALIZAR E CONTRAMARCO. FORNECIMENTO E INSTALAÇÃO. AF_12/2019</t>
  </si>
  <si>
    <t xml:space="preserve"> 14.13</t>
  </si>
  <si>
    <t>CONTRAMARCO DE ALUMÍNIO, FIXAÇÃO COM ARGAMASSA - FORNECIMENTO E INSTALAÇÃO. AF_12/2019</t>
  </si>
  <si>
    <t xml:space="preserve"> 14.14</t>
  </si>
  <si>
    <t>PORTA CORTA-FOGO 90X210X4CM - FORNECIMENTO E INSTALAÇÃO. AF_12/2019</t>
  </si>
  <si>
    <t xml:space="preserve"> 14.15</t>
  </si>
  <si>
    <t>PORTA CORTA FOGO, DE ABRIR, 02 FOLHAS, EM CHAPA DE AÇO GALVANIZADO nº24, BATENTE EM CHAPA nº18, CLASSE 90, ISOLANTE EM MANTA CERÂMICA INCOMBUSTIVEL e=5cm, DOBRADIÇAS TIPO HELICOILDAL EM AÇO 1010/1020, E FECHADURA REVERSÍVEL SEM CHAVE</t>
  </si>
  <si>
    <t xml:space="preserve"> 14.16</t>
  </si>
  <si>
    <t>PORTA DE ALUMÍNIO DE ABRIR COM LAMBRI, COM GUARNIÇÃO, FIXAÇÃO COM PARAFUSOS - FORNECIMENTO E INSTALAÇÃO. AF_12/2019</t>
  </si>
  <si>
    <t xml:space="preserve"> 14.17</t>
  </si>
  <si>
    <t>PORTA EM ALUMÍNIO DE ABRIR TIPO VENEZIANA COM GUARNIÇÃO, FIXAÇÃO COM PARAFUSOS - FORNECIMENTO E INSTALAÇÃO. AF_12/2019</t>
  </si>
  <si>
    <t xml:space="preserve"> 14.18</t>
  </si>
  <si>
    <t>KIT DE PORTA-PRONTA DE MADEIRA EM ACABAMENTO MELAMÍNICO BRANCO, FOLHA LEVE OU MÉDIA, 60X210CM, EXCLUSIVE FECHADURA, FIXAÇÃO COM PREENCHIMENTO PARCIAL DE ESPUMA EXPANSIVA - FORNECIMENTO E INSTALAÇÃO. AF_12/2019</t>
  </si>
  <si>
    <t xml:space="preserve"> 14.19</t>
  </si>
  <si>
    <t>KIT DE PORTA-PRONTA DE MADEIRA EM ACABAMENTO MELAMÍNICO BRANCO, FOLHA LEVE OU MÉDIA, 70X210CM, EXCLUSIVE FECHADURA, FIXAÇÃO COM PREENCHIMENTO PARCIAL DE ESPUMA EXPANSIVA - FORNECIMENTO E INSTALAÇÃO. AF_12/2019</t>
  </si>
  <si>
    <t xml:space="preserve"> 14.20</t>
  </si>
  <si>
    <t>KIT DE PORTA-PRONTA DE MADEIRA EM ACABAMENTO MELAMÍNICO BRANCO, FOLHA LEVE OU MÉDIA, 80X210CM, EXCLUSIVE FECHADURA, FIXAÇÃO COM PREENCHIMENTO PARCIAL DE ESPUMA EXPANSIVA - FORNECIMENTO E INSTALAÇÃO. AF_12/2019</t>
  </si>
  <si>
    <t xml:space="preserve"> 14.21</t>
  </si>
  <si>
    <t>KIT DE PORTA-PRONTA DE MADEIRA EM ACABAMENTO MELAMÍNICO BRANCO, FOLHA PESADA OU SUPERPESADA, 90X210CM, FIXAÇÃO COM PREENCHIMENTO TOTAL DE ESPUMA EXPANSIVA - FORNECIMENTO E INSTALAÇÃO. AF_12/2019</t>
  </si>
  <si>
    <t xml:space="preserve"> 16.9</t>
  </si>
  <si>
    <t xml:space="preserve"> 16.10</t>
  </si>
  <si>
    <t xml:space="preserve"> 16.11</t>
  </si>
  <si>
    <t xml:space="preserve"> 16.12</t>
  </si>
  <si>
    <t>BANCADA DE GRANITO CINZA POLIDO, DE 1,30 X 0,60 M, COM 02 CUBAS DE EMBUTIR OVAL EM LOUÇA BRANCA - FORNECIMENTO E INSTALAÇÃO. AF_01/2020</t>
  </si>
  <si>
    <t xml:space="preserve"> 16.13</t>
  </si>
  <si>
    <t>BANCADA DE GRANITO CINZA POLIDO, DE 2,20 X 0,60 M, COM 03 CUBAS DE EMBUTIR OVAL EM LOUÇA BRANCA - FORNECIMENTO E INSTALAÇÃO. AF_01/2020</t>
  </si>
  <si>
    <t xml:space="preserve"> 17.1.28 </t>
  </si>
  <si>
    <t>CALHA DE DRENAGEM EM ALVENARIA/CONCRETO, CHAPISCADA E REBOCADA, SEM IMPERMEABILIZAÇÃO, INLCUSIVE ESCAVAÇÃO MANUAL  E GRELHA</t>
  </si>
  <si>
    <t xml:space="preserve"> 17.2.8</t>
  </si>
  <si>
    <t>REGISTRO DE PRESSÃO BRUTO, LATÃO, ROSCÁVEL, 3/4", COM ACABAMENTO E CANOPLA CROMADOS - FORNECIMENTO E INSTALAÇÃO. AF_08/2021</t>
  </si>
  <si>
    <t xml:space="preserve"> 17.2.9</t>
  </si>
  <si>
    <t xml:space="preserve"> 17.3.14 </t>
  </si>
  <si>
    <t>RALO SECO CÔNICO, PVC, DN 100 X 40 MM, JUNTA SOLDÁVEL, FORNECIDO E INSTALADO EM RAMAL DE DESCARGA OU EM RAMAL DE ESGOTO SANITÁRIO. AF_08/2022</t>
  </si>
  <si>
    <t xml:space="preserve"> 18.3.30</t>
  </si>
  <si>
    <t xml:space="preserve">DISPOSITIVO DE PROTEÇÃO CONTRA SURTO DE TENSÃO DPS 20kA </t>
  </si>
  <si>
    <t xml:space="preserve"> 18.3.31</t>
  </si>
  <si>
    <t>DISJUNTOR TERMOMAGNÉTICO TRIPOLAR 350 A, PADRÃO DIN, 65KA</t>
  </si>
  <si>
    <t xml:space="preserve"> 18.3.32</t>
  </si>
  <si>
    <t>DISJUNTOR MONOPOLAR 6A, PADRÃO DIN, CURVA DE DISPARO C</t>
  </si>
  <si>
    <t xml:space="preserve"> 18.3.33</t>
  </si>
  <si>
    <t>DISJUNTOR TRIPOLAR TIPO DIN, CORRENTE NOMINAL DE 16A - FORNECIMENTO E INSTALAÇÃO. AF_10/2020</t>
  </si>
  <si>
    <t xml:space="preserve"> 18.4.8 </t>
  </si>
  <si>
    <t xml:space="preserve"> 18.4.9</t>
  </si>
  <si>
    <t>CABO DE COBRE FLEXÍVEL ISOLADO, 6 MM², ANTI-CHAMA 0,6/1,0 KV, PARA CIRCUITOS TERMINAIS - FORNECIMENTO E INSTALAÇÃO. AF_03/2023</t>
  </si>
  <si>
    <t xml:space="preserve"> 18.4.10</t>
  </si>
  <si>
    <t>CABO DE COBRE FLEXÍVEL ISOLADO, 10 MM², ANTI-CHAMA 0,6/1,0 KV, PARA CIRCUITOS TERMINAIS - FORNECIMENTO E INSTALAÇÃO. AF_03/2023</t>
  </si>
  <si>
    <t xml:space="preserve"> 18.4.11</t>
  </si>
  <si>
    <t>CABO DE COBRE FLEXÍVEL ISOLADO, 16 MM², ANTI-CHAMA 0,6/1,0 KV, PARA CIRCUITOS TERMINAIS - FORNECIMENTO E INSTALAÇÃO. AF_03/2023</t>
  </si>
  <si>
    <t xml:space="preserve"> 18.4.12</t>
  </si>
  <si>
    <t>CABO DE COBRE FLEXÍVEL ISOLADO, 25 MM², ANTI-CHAMA 0,6/1,0 KV, PARA REDE ENTERRADA DE DISTRIBUIÇÃO DE ENERGIA ELÉTRICA - FORNECIMENTO E INSTALAÇÃO. AF_12/2021</t>
  </si>
  <si>
    <t xml:space="preserve"> 24.1.14</t>
  </si>
  <si>
    <t>DEMOLIÇÃO DE PISO EM CERÂMICA OU LADRILHO SEM APROVEITAMENTO</t>
  </si>
  <si>
    <t xml:space="preserve"> 24.2.11</t>
  </si>
  <si>
    <t>ARMAÇÃO DO SISTEMA DE PAREDES EM ALVENARIA, EXECUTADO NA PLATIBANDA</t>
  </si>
  <si>
    <t xml:space="preserve"> 24.2.12</t>
  </si>
  <si>
    <t>17.1</t>
  </si>
  <si>
    <t>Mesanino</t>
  </si>
  <si>
    <t>wcs</t>
  </si>
  <si>
    <t>14.0</t>
  </si>
  <si>
    <t>Circulação Casarão</t>
  </si>
  <si>
    <t>Total  de porta de vidro 90x210cm de contrato (und) =</t>
  </si>
  <si>
    <t>14.3</t>
  </si>
  <si>
    <t>Total de porta de vidro 90x210cm executado (und) =</t>
  </si>
  <si>
    <t>21.0</t>
  </si>
  <si>
    <t>2° Pavimento</t>
  </si>
  <si>
    <t>3° Pavimento</t>
  </si>
  <si>
    <t>4° Pavimento</t>
  </si>
  <si>
    <t>Total de pintura látex acrílica premium de contrato (m²)=</t>
  </si>
  <si>
    <t xml:space="preserve"> 6.7</t>
  </si>
  <si>
    <t>FECHAMENTO EM ALVENARIA E FIXAÇÃO DE TELA FACHADEIRA NA ESTUTURA METÁLICA</t>
  </si>
  <si>
    <t xml:space="preserve"> 10.1.4</t>
  </si>
  <si>
    <t xml:space="preserve"> 10.1.5</t>
  </si>
  <si>
    <t xml:space="preserve"> 10.1.6</t>
  </si>
  <si>
    <t>FUNDO SELADOR ACRÍLICO, APLICAÇÃO MANUAL EM TETO, UMA DEMÃO. AF_04/2023</t>
  </si>
  <si>
    <t>EMASSAMENTO COM MASSA LÁTEX, APLICAÇÃO EM TETO, UMA DEMÃO, LIXAMENTO MANUAL. AF_04/2023</t>
  </si>
  <si>
    <t>PINTURA LÁTEX ACRÍLICA ECONÔMICA, APLICAÇÃO MANUAL EM TETO, DUAS DEMÃOS. AF_04/2023</t>
  </si>
  <si>
    <t xml:space="preserve"> 12.16</t>
  </si>
  <si>
    <t xml:space="preserve"> 12.17</t>
  </si>
  <si>
    <t>ARMAÇÃO PARA EXECUÇÃO DE RADIER, PISO DE CONCRETO OU LAJE SOBRE SOLO, COM USO DE TELA Q-138. AF_09/2021</t>
  </si>
  <si>
    <t>ARMAÇÃO DAS BARRAS DE TRANFERÊNCIA CA-25 COM DIÂMETRO 16MM A CADA 30CM</t>
  </si>
  <si>
    <t xml:space="preserve"> 13.2</t>
  </si>
  <si>
    <t>FORRO EM DRYWALL, PARA AMBIENTES RESIDENCIAIS, INCLUSIVE ESTRUTURA DE FIXAÇÃO. AF_05/2017_PS</t>
  </si>
  <si>
    <t xml:space="preserve"> 14.22</t>
  </si>
  <si>
    <t xml:space="preserve"> 14.23</t>
  </si>
  <si>
    <t>FECHADURA DE EMBUTIR COM CILINDRO, EXTERNA, COMPLETA, ACABAMENTO PADRÃO MÉDIO, INCLUSO EXECUÇÃO DE FURO - FORNECIMENTO E INSTALAÇÃO. AF_12/2019</t>
  </si>
  <si>
    <t>FECHADURA DE EMBUTIR PARA PORTA DE BANHEIRO, COMPLETA, ACABAMENTO PADRÃO MÉDIO, INCLUSO EXECUÇÃO DE FURO - FORNECIMENTO E INSTALAÇÃO. AF_12/2019</t>
  </si>
  <si>
    <t xml:space="preserve"> 16.14</t>
  </si>
  <si>
    <t>BANCADA DE GRANITO CINZA POLIDO, DE 1,25 X 0,45 M, COM 01 CUBA DE EMBUTIR REDONDA EM LOUÇA BRANCA, INCLUSO TORNEIRA, SIFÃO E VÁVULA  - FORNECIMENTO E INSTALAÇÃO. AF_01/2020</t>
  </si>
  <si>
    <t xml:space="preserve"> 17.4.6</t>
  </si>
  <si>
    <t>POÇO CIRCULAR PARA DRENAGEM,  EM ALVENARIA  DE TIJOLOS DE 1 VEZ, DIÂMETRO INTERNO  = 1,50 m, PROFUNDIDADE = profundidade = 2,00 m, INCLUSO LAJE E TAMPA</t>
  </si>
  <si>
    <t xml:space="preserve"> 17.3.15</t>
  </si>
  <si>
    <t>POÇO CIRCULAR PARA DRENAGEM,  EM ALVENARIA  DE TIJOLOS DE 1 VEZ, DIÂMETRO INTERNO  = 1,50 m, PROFUNDIDADE = profundidade = 1,50 m, INCLUSO LAJE E TAMPA</t>
  </si>
  <si>
    <t xml:space="preserve"> 17.2.10</t>
  </si>
  <si>
    <t>CAIXA D´ÁGUA EM POLIÉSTER REFORÇADO COM FIBRA DE VIDRO, 10000 LITROS - FORNECIMENTO E INSTALAÇÃO. AF_06/2021</t>
  </si>
  <si>
    <t xml:space="preserve"> 21.5</t>
  </si>
  <si>
    <t xml:space="preserve"> 21.6</t>
  </si>
  <si>
    <t>GUARDA-CORPO DE AÇO GALVANIZADO DE 1,10M DE ALTURA, MONTANTES TUBULARES DE 1.1/2 ESPAÇADOS DE 1,20M, TRAVESSA SUPERIOR DE 1.1/2", GRADIL FORMADO POR BARRAS HORIZONTAIS DE 1", FIXADO COM CHUBADOR MECÂNICO</t>
  </si>
  <si>
    <t>GUARDA-CORPO DE AÇO GALVANIZADO DE 1,10M DE ALTURA, MONTANTES TUBULARES DE 1.1/2 ESPAÇADOS DE 1,20M, TRAVESSA SUPERIOR DE 1.1/2", GRADIL FORMADO POR BARRAS VERTICAIS DE 1" A CADA 15CM, FIXADO COM CHUBADOR MECÂNICO</t>
  </si>
  <si>
    <t xml:space="preserve"> 23.1.8</t>
  </si>
  <si>
    <t xml:space="preserve"> 23.1.9</t>
  </si>
  <si>
    <t xml:space="preserve"> 23.1.10</t>
  </si>
  <si>
    <t xml:space="preserve"> 23.1.11</t>
  </si>
  <si>
    <t xml:space="preserve"> 23.1.12</t>
  </si>
  <si>
    <t xml:space="preserve"> 23.1.13</t>
  </si>
  <si>
    <t xml:space="preserve"> 23.1.14</t>
  </si>
  <si>
    <t xml:space="preserve"> 23.1.15</t>
  </si>
  <si>
    <t>CURVA VERTICAL PARA ELETROCALHA 100X50</t>
  </si>
  <si>
    <t>CURVA HORIZONTAL PARA ELETROCALHA 100X100</t>
  </si>
  <si>
    <t>CURVA VERTICAL PARA ELETROCALHA 50X50</t>
  </si>
  <si>
    <t>CURVA HORIZONTAL PARA ELETROCALHA 50X50</t>
  </si>
  <si>
    <t>SUPORTE VERTICAL 100 x 50 mm PARA FIXAÇÃO DE ELETROCALHA METÁLICA - FORNECIMENTO E INSTALAÇÃO</t>
  </si>
  <si>
    <t>SUPORTE VERTICAL 50 x 50 mm PARA FIXAÇÃO DE ELETROCALHA METÁLICA - FORNECIMENTO E INSTALAÇÃO</t>
  </si>
  <si>
    <t>PONTO SECO PARA SAIDA DA FIBRA, COM ELETRODUTO PVC RÍGIDO DIÂMETRO 3/4"</t>
  </si>
  <si>
    <t>PLACA CEGA DE PVC COM SUPORTE PARA CAIXA 4X2"</t>
  </si>
  <si>
    <t xml:space="preserve"> 24.1.15</t>
  </si>
  <si>
    <t xml:space="preserve"> 24.2.13</t>
  </si>
  <si>
    <t xml:space="preserve"> 24.2.14</t>
  </si>
  <si>
    <t xml:space="preserve"> 24.2.15</t>
  </si>
  <si>
    <t xml:space="preserve"> 24.2.16</t>
  </si>
  <si>
    <t xml:space="preserve"> 24.2.17</t>
  </si>
  <si>
    <t xml:space="preserve"> 24.2.18</t>
  </si>
  <si>
    <t xml:space="preserve"> 24.3.5</t>
  </si>
  <si>
    <t xml:space="preserve"> 24.3.6</t>
  </si>
  <si>
    <t xml:space="preserve"> 24.3.7</t>
  </si>
  <si>
    <t xml:space="preserve"> 24.3.8</t>
  </si>
  <si>
    <t>CALHA EM CHAPA DE AÇO GALVANIZADO NÚMERO 24, DESENVOLVIMENTO DE 50 CM, INCLUSO TRANSPORTE VERTICAL. AF_07/2019</t>
  </si>
  <si>
    <t>RUFO EM CHAPA DE AÇO GALVANIZADO NÚMERO 24, CORTE DE 25 CM, INCLUSO TRANSPORTE VERTICAL. AF_07/2019</t>
  </si>
  <si>
    <t>RUFO DE CONCRETO ARMADO FCK=20MPA, L=30CM E H=5CM</t>
  </si>
  <si>
    <t xml:space="preserve"> 20.20</t>
  </si>
  <si>
    <t>PONTO SECO, COM ELETRODUTO GALVANIZADO DIÂMETRO 3/4"</t>
  </si>
  <si>
    <t>Plenário</t>
  </si>
  <si>
    <t>18.5</t>
  </si>
  <si>
    <t>21.1</t>
  </si>
  <si>
    <t>Quantidade de tubo de aço galvanizado necessário no projeto de instalações de combate a incendio (m) =</t>
  </si>
  <si>
    <t>Total de tubo de aço galvanizado de contrato (m)=</t>
  </si>
  <si>
    <t>Total de tubo de aço galvanizado executado (m)=</t>
  </si>
  <si>
    <t>24.3</t>
  </si>
  <si>
    <t>24.3.1</t>
  </si>
  <si>
    <t>24.3.2</t>
  </si>
  <si>
    <t>Total de trama de madeira composta por ripas, caibros e terças executado (m²)=</t>
  </si>
  <si>
    <t>Total de trama de madeira composta por ripas, caibros e terças de contrato (m²)=</t>
  </si>
  <si>
    <t>Total de telhamento com telha cerâmica executado (m²)=</t>
  </si>
  <si>
    <t>Total de telhamento com telha cerâmica de contrato (m²)=</t>
  </si>
  <si>
    <t>Largura (m)</t>
  </si>
  <si>
    <t>Acessoria 1, 2 e 3</t>
  </si>
  <si>
    <t>Circulação</t>
  </si>
  <si>
    <t>Casarão 01 - coberta do terraço</t>
  </si>
  <si>
    <t>Casa 02 - coberta café</t>
  </si>
  <si>
    <t>Casa 02 - coberta terraço</t>
  </si>
  <si>
    <t>Área de trama de  madeira de contrato (m²) =</t>
  </si>
  <si>
    <t>Área de  telhamento com telha cerãmica contrato (m²) =</t>
  </si>
  <si>
    <t>Área total de trama de madeira executado (m²) =</t>
  </si>
  <si>
    <t>Área total de telhamento com telha cerãmica executado (m²) =</t>
  </si>
  <si>
    <t>12.1</t>
  </si>
  <si>
    <t>Circulação da escada</t>
  </si>
  <si>
    <t>Gerência</t>
  </si>
  <si>
    <t>Térreo - Prédio principal</t>
  </si>
  <si>
    <t>Enfermaria</t>
  </si>
  <si>
    <t>Recepção</t>
  </si>
  <si>
    <t>Apoio</t>
  </si>
  <si>
    <t>Sala vip</t>
  </si>
  <si>
    <t>Apoio + imprensa</t>
  </si>
  <si>
    <t>Sala 02</t>
  </si>
  <si>
    <t>Térreo - Casarão</t>
  </si>
  <si>
    <t>Salão nobre</t>
  </si>
  <si>
    <t>Escada</t>
  </si>
  <si>
    <t>Sala 01</t>
  </si>
  <si>
    <t>Camarim</t>
  </si>
  <si>
    <t>Área de gravação</t>
  </si>
  <si>
    <t>Servidor</t>
  </si>
  <si>
    <t>Área de convidados</t>
  </si>
  <si>
    <t>Secretarias</t>
  </si>
  <si>
    <t>Sala de acessor</t>
  </si>
  <si>
    <t>Sala de vereador</t>
  </si>
  <si>
    <t>Circulação restrita</t>
  </si>
  <si>
    <t>Comissão</t>
  </si>
  <si>
    <t>Total de piso vinílico semi-flexível de contrato (m²) =</t>
  </si>
  <si>
    <t>Total de piso vinílico semi-flexível a executado (m²) =</t>
  </si>
  <si>
    <t>19.0</t>
  </si>
  <si>
    <t>ELEVADORES</t>
  </si>
  <si>
    <t>MEDIÇÃO 25</t>
  </si>
  <si>
    <t>PERÍODO DA MEDIÇÃO: 01/12/2025 À 31/12/2025</t>
  </si>
  <si>
    <t>MEMORIAL DE CÁLCULO DO BM 25</t>
  </si>
  <si>
    <t>Total (kg)</t>
  </si>
  <si>
    <t>RESUMO DA MEMÓRIA DE CÁLCULO DO BM 25</t>
  </si>
  <si>
    <t>7.0</t>
  </si>
  <si>
    <t>7.2</t>
  </si>
  <si>
    <t>Comprimento de junta de dilatação executado (m) =</t>
  </si>
  <si>
    <t>Total de de junta de dilatação executado (m)=</t>
  </si>
  <si>
    <t>Total de junta de dilatação de contrato (m)=</t>
  </si>
  <si>
    <t>Total de junta de dilatação medido até o BM 24 (m)=</t>
  </si>
  <si>
    <t>Total de junta de dilatação a medir no BM 25 (m)=</t>
  </si>
  <si>
    <t>Total  de porta de vidro 90x210cm medido até o BM 24 (und) =</t>
  </si>
  <si>
    <t>Total  de porta de vidro 90x210cm a medir no BM 25 (und) =</t>
  </si>
  <si>
    <t>14.16</t>
  </si>
  <si>
    <t>Wcs</t>
  </si>
  <si>
    <t>Auditório/externo</t>
  </si>
  <si>
    <t>Total de portas de alumínio com lambri de contrato (m²) =</t>
  </si>
  <si>
    <t>Total de portas de alumínio com lambri executado (m²) =</t>
  </si>
  <si>
    <t>Total  portas de alumínio com lambri medido até o BM 24 (m²) =</t>
  </si>
  <si>
    <t>Total  de portas de alumínio com lambri a medir no BM 25 (m²) =</t>
  </si>
  <si>
    <t>14.17</t>
  </si>
  <si>
    <t>Gerador</t>
  </si>
  <si>
    <t>Total de portas tipo veneziana de contrato (m²) =</t>
  </si>
  <si>
    <t>Total de portas tipo veneziana a aditar (m²) =</t>
  </si>
  <si>
    <t>Total de portas tipo veneziana executado (m²) =</t>
  </si>
  <si>
    <t>Total de portas tipo veneziana medido até o BM 24 (m²) =</t>
  </si>
  <si>
    <t>Total de portas tipo veneziana a medir no BM 25 (m²) =</t>
  </si>
  <si>
    <t>14.21</t>
  </si>
  <si>
    <t>P04</t>
  </si>
  <si>
    <t>Total de kit portas 90x210cm de contrato (und) =</t>
  </si>
  <si>
    <t>Total de kit portas 90x210cm executado (und) =</t>
  </si>
  <si>
    <t>Total de kit portas 90x210cm medido até o BM 24 (und) =</t>
  </si>
  <si>
    <t>Total de kit portas 90x210cm a medir no BM 25 (und) =</t>
  </si>
  <si>
    <t>16.3</t>
  </si>
  <si>
    <t>Total de assento sanitário executado (und)=</t>
  </si>
  <si>
    <t>Total de assento sanitário de contrato (und)=</t>
  </si>
  <si>
    <t>Total de assento sanitário medido até o BM 24 (und)=</t>
  </si>
  <si>
    <t>Total de assento sanitário a medir no BM 25 (und)=</t>
  </si>
  <si>
    <t>16.4</t>
  </si>
  <si>
    <t>Total de barra de apoio reta executado (und)=</t>
  </si>
  <si>
    <t>Total de  barra de apoio reta de contrato (und)=</t>
  </si>
  <si>
    <t>Total de  barra de apoio reta medido até o BM 24 (und)=</t>
  </si>
  <si>
    <t>Total de  barra de apoio reta a medir no BM 25 (und)=</t>
  </si>
  <si>
    <t>17.1.1</t>
  </si>
  <si>
    <t>Quantidade de bombas centrífuga, trifásica, 3cv (und)=</t>
  </si>
  <si>
    <t>Total de bombas centrífuga, trifásica, 3cv executado (und)=</t>
  </si>
  <si>
    <t>Total de bombas centrífuga, trifásica, 3cv de contrato (und)=</t>
  </si>
  <si>
    <t>Total de bombas centrífuga, trifásica, 3cv medido até  o BM 24 (und)=</t>
  </si>
  <si>
    <t>Total de bombas centrífuga, trifásica, 3cv a medir no BM 25 (und)=</t>
  </si>
  <si>
    <t>17.1.2</t>
  </si>
  <si>
    <t>Total de registro de gaveta bruto, latão, roscável 1" (und)=</t>
  </si>
  <si>
    <t>Total de registro de gaveta bruto, latão, roscável 1" executado (und)=</t>
  </si>
  <si>
    <t>Total de registro de gaveta bruto, latão, roscável 1" de contrato (und)=</t>
  </si>
  <si>
    <t>Total de registro de gaveta bruto, latão, roscável 1" medido até  o BM 24 (und)=</t>
  </si>
  <si>
    <t>17.1.3</t>
  </si>
  <si>
    <t>Total de registro de gaveta bruto, latão, roscável 3/4" (und)=</t>
  </si>
  <si>
    <t>Total de registro de gaveta bruto, latão, roscável 3/4" executado (und)=</t>
  </si>
  <si>
    <t>Total de registro de gaveta bruto, latão, roscável 3/4" de contrato (und)=</t>
  </si>
  <si>
    <t>Total de registro de gaveta bruto, latão, roscável 3/4" medido até  o BM 24 (und)=</t>
  </si>
  <si>
    <t>Total de registro de gaveta bruto, latão, roscável 1" a medir no BM 25 (und)=</t>
  </si>
  <si>
    <t>Total de registro de gaveta bruto, latão, roscável 3/4" a medir no BM 25 (und)=</t>
  </si>
  <si>
    <t>17.1.4</t>
  </si>
  <si>
    <t>Total de registro de gaveta bruto, latão, roscável 1 1/4" (und)=</t>
  </si>
  <si>
    <t>Total de registro de gaveta bruto, latão, roscável 1 1/4" executado (und)=</t>
  </si>
  <si>
    <t>Total de registro de gaveta bruto, latão, roscável 1 1/4" de contrato (und)=</t>
  </si>
  <si>
    <t>Total de registro de gaveta bruto, latão, roscável 1 1/4" medido até  o BM 24 (und)=</t>
  </si>
  <si>
    <t>Total de registro de gaveta bruto, latão, roscável 1 1/4" a medir no BM 25 (und)=</t>
  </si>
  <si>
    <t>17.1.5</t>
  </si>
  <si>
    <t>Total de válvula de retenção vertical, de bronze, roscável 1" (und)=</t>
  </si>
  <si>
    <t>Total de válvula de retenção vertical, de bronze, roscável 1"  executado (und)=</t>
  </si>
  <si>
    <t>Total válvula de retenção vertical, de bronze, roscável 1" de contrato (und)=</t>
  </si>
  <si>
    <t>Total de válvula de retenção vertical, de bronze, roscável 1" medido até  o BM 24 (und)=</t>
  </si>
  <si>
    <t>Total de válvula de retenção vertical, de bronze, roscável 1" a medir no BM 25 (und)=</t>
  </si>
  <si>
    <t>17.1.6</t>
  </si>
  <si>
    <t>Total de válvula de retenção, de bronze, pé com crivo, roscável, 1 1/4" (und)=</t>
  </si>
  <si>
    <t>Total de válvula de retenção, de bronze, pé com crivo, roscável, 1 1/4" executado (und)=</t>
  </si>
  <si>
    <t>Total de válvula de retenção, de bronze, pé com crivo, roscável, 1 1/4" de contrato (und)=</t>
  </si>
  <si>
    <t>Total de válvula de retenção, de bronze, pé com crivo, roscável, 1 1/4" medido até  o BM 24 (und)=</t>
  </si>
  <si>
    <t>Total de válvula de retenção, de bronze, pé com crivo, roscável, 1 1/4" a medir no BM 25 (und)=</t>
  </si>
  <si>
    <t>17.1.7</t>
  </si>
  <si>
    <t>Total de adaptador curto com bolsa e rosca para registro PVC (und)=</t>
  </si>
  <si>
    <t>Total de adaptador curto com bolsa e rosca para registro PVC executado (und)=</t>
  </si>
  <si>
    <t>Total de adaptador curto com bolsa e rosca para registro PVC de contrato (und)=</t>
  </si>
  <si>
    <t>Total de adaptador curto com bolsa e rosca para registro PVC medido até  o BM 24 (und)=</t>
  </si>
  <si>
    <t>Total de adaptador curto com bolsa e rosca para registro PVC a medir no BM 25 (und)=</t>
  </si>
  <si>
    <t>17.1.8</t>
  </si>
  <si>
    <t>17.1.18</t>
  </si>
  <si>
    <t>Total de caixa enterrada hidráulica retangular em alvenaria (und)=</t>
  </si>
  <si>
    <t>Total de caixa enterrada hidráulica retangular em alvenaria executado (und)=</t>
  </si>
  <si>
    <t>Total de caixa enterrada hidráulica retangular em alvenaria de contrato (und)=</t>
  </si>
  <si>
    <t>Total de caixa enterrada hidráulica retangular em alvenaria medido até  o BM 24 (und)=</t>
  </si>
  <si>
    <t>Total de caixa enterrada hidráulica retangular em alvenaria a medir no BM 25 (und)=</t>
  </si>
  <si>
    <t>17.1.20</t>
  </si>
  <si>
    <t>17.1.21</t>
  </si>
  <si>
    <t>Total de caixa sifonada, pvc, dn 100x100x50mm, junta elástica (und)=</t>
  </si>
  <si>
    <t>Total de caixa sifonada, pvc, dn 100x100x50mm, junta elástica executado (und)=</t>
  </si>
  <si>
    <t>Total de caixa sifonada, pvc, dn 100x100x50mm, junta elástica de contrato (und)=</t>
  </si>
  <si>
    <t>Total de caixa sifonada, pvc, dn 100x100x50mm, junta elástica medido até  o BM 24 (und)=</t>
  </si>
  <si>
    <t>Total de caixa sifonada, pvc, dn 100x100x50mm, junta elástica a medir no BM 25 (und)=</t>
  </si>
  <si>
    <t>17.3.9</t>
  </si>
  <si>
    <t>Total de caixa enterrada hidráulica retangular em alvenaria com tijolos (und)=</t>
  </si>
  <si>
    <t>Total de caixa enterrada hidráulica retangular em alvenaria com tijolos executado (und)=</t>
  </si>
  <si>
    <t>Total de caixa enterrada hidráulica retangular em alvenaria com tijolos de contrato (und)=</t>
  </si>
  <si>
    <t>Total de caixa enterrada hidráulica retangular em alvenaria com tijolos medido até o BM 24 (und)=</t>
  </si>
  <si>
    <t>Total de caixa enterrada hidráulica retangular em alvenaria com tijolos a medir no BM 25 (und)=</t>
  </si>
  <si>
    <t>18.2</t>
  </si>
  <si>
    <t>Quantidade de quadros de disribuição de energia em chapa de aço galvanizado, de embutir, com barramento triásico, para 12 disjuntores (und)=</t>
  </si>
  <si>
    <t>Total de quadro de distribuição para 12 disjuntores executado (und)=</t>
  </si>
  <si>
    <t>Total de quadro de distribuição para 12 disjuntores de contrato (und)=</t>
  </si>
  <si>
    <t>Total de quadro de distribuição para 12 disjuntores medido até o BM 24 (und)=</t>
  </si>
  <si>
    <t>Total de quadro de distribuição para 12 disjuntores a medir no BM 25 (und)=</t>
  </si>
  <si>
    <t>18.2.2</t>
  </si>
  <si>
    <t>18.2.3</t>
  </si>
  <si>
    <t>Quantidade de quadros de disribuição de energia em chapa de aço galvanizado, de embutir, com barramento triásico, para 18 disjuntores (und)=</t>
  </si>
  <si>
    <t>Total de quadro de distribuição para 18 disjuntores executado (und)=</t>
  </si>
  <si>
    <t>Total de quadro de distribuição para 18 disjuntores de contrato (und)=</t>
  </si>
  <si>
    <t>Total de quadro de distribuição para 18 disjuntores medido até o BM 24 (und)=</t>
  </si>
  <si>
    <t>Total de quadro de distribuição para 18 disjuntores a medir no BM 25 (und)=</t>
  </si>
  <si>
    <t>18.2.4</t>
  </si>
  <si>
    <t>Quantidade de quadros de disribuição de energia em chapa de aço galvanizado, de embutir, com barramento triásico, para 24 disjuntores (und)=</t>
  </si>
  <si>
    <t>Total de quadro de distribuição para 24 disjuntores executado (und)=</t>
  </si>
  <si>
    <t>Total de quadro de distribuição para 24 disjuntores de contrato (und)=</t>
  </si>
  <si>
    <t>Total de quadro de distribuição para 24 disjuntores medido até o BM 24 (und)=</t>
  </si>
  <si>
    <t>Total de quadro de distribuição para 24 disjuntores a medir no BM 25 (und)=</t>
  </si>
  <si>
    <t>18.2.8</t>
  </si>
  <si>
    <t>Quantidade de quadros de disribuição de energia em chapa de aço galvanizado, de embutir, com barramento triásico, para 48 disjuntores (und)=</t>
  </si>
  <si>
    <t>Total de quadro de distribuição para 48 disjuntores executado (und)=</t>
  </si>
  <si>
    <t>Total de quadro de distribuição para 48 disjuntores de contrato (und)=</t>
  </si>
  <si>
    <t>Total de quadro de distribuição para 48 disjuntores medido até o BM 24 (und)=</t>
  </si>
  <si>
    <t>Total de quadro de distribuição para 48 disjuntores a medir no BM 25 (und)=</t>
  </si>
  <si>
    <t>18.2.10</t>
  </si>
  <si>
    <t>Quantidade de caixa de passagem luz/telefonia, de embutir, em chapa de aço galvanizado (und) =</t>
  </si>
  <si>
    <t>Total de caixa de passagem luz/telefonia, de embutir, em chapa de aço galvanizado executado (und)=</t>
  </si>
  <si>
    <t>Total de caixa de passagem luz/telefonia, de embutir, em chapa de aço galvanizado de contrato (und)=</t>
  </si>
  <si>
    <t>Total de caixa de passagem luz/telefonia, de embutir, em chapa de aço galvanizado medido até o BM 24 (und)=</t>
  </si>
  <si>
    <t>Total de caixa de passagem luz/telefonia, de embutir, em chapa de aço galvanizado a medir no BM 25 (und)=</t>
  </si>
  <si>
    <t>18.2.11</t>
  </si>
  <si>
    <t>18.2.12</t>
  </si>
  <si>
    <t>Quantidade de caixa de passagem metálica, de sobrepor (und) =</t>
  </si>
  <si>
    <t>Total de caixa de passagem metálica, de sobrepor executado (und)=</t>
  </si>
  <si>
    <t>Total de caixa de passagem metálica, de sobrepor de contrato (und)=</t>
  </si>
  <si>
    <t>Total de caixa de passagem metálica, de sobrepor medido até o BM 24 (und)=</t>
  </si>
  <si>
    <t>Total de caixa de passagem metálica, de sobrepor a medir no BM 25 (und)=</t>
  </si>
  <si>
    <t>Quantidade de caixa de passagem eletrica de parede, de embutir, em termoplástico (und) =</t>
  </si>
  <si>
    <t>Total de caixa de passagem eletrica de parede, de embutir, em termoplástico executado (und)=</t>
  </si>
  <si>
    <t>Total de caixa de passagem eletrica de parede, de embutir, em termoplástico de contrato (und)=</t>
  </si>
  <si>
    <t>Total de caixa de passagem eletrica de parede, de embutir, em termoplástico medido até o BM 24 (und)=</t>
  </si>
  <si>
    <t>Total de caixa de passagem eletrica de parede, de embutir, em termoplástico a medir no BM 25 (und)=</t>
  </si>
  <si>
    <t>18.2.14</t>
  </si>
  <si>
    <t>Quantidade de instalação de caixa de passagem de sobrepor (und) =</t>
  </si>
  <si>
    <t>Total de instalação de caixa de passagem de sobrepor executado (und)=</t>
  </si>
  <si>
    <t>Total de instalação de caixa de passagem de sobrepor de contrato (und)=</t>
  </si>
  <si>
    <t>Total de instalação de caixa de passagem de sobrepor medido até o BM 24 (und)=</t>
  </si>
  <si>
    <t>Total de instalação de caixa de passagem de sobrepor a medir no BM 25 (und)=</t>
  </si>
  <si>
    <t>18.2.15</t>
  </si>
  <si>
    <t>Quantidade de instalação de caixa de passagem de embutir (und) =</t>
  </si>
  <si>
    <t>Total de instalação de caixa de passagem de embutir executado (und)=</t>
  </si>
  <si>
    <t>Total de instalação de caixa de passagem de embutir de contrato (und)=</t>
  </si>
  <si>
    <t>Total de instalação de caixa de passagem de embutir medido até o BM 24 (und)=</t>
  </si>
  <si>
    <t>Total de instalação de caixa de passagem de embutir a medir no BM 25 (und)=</t>
  </si>
  <si>
    <t>18.2.16</t>
  </si>
  <si>
    <t>18.3</t>
  </si>
  <si>
    <t>18.3.31</t>
  </si>
  <si>
    <t>Quantidade de disjuntor termomagnético tripolar 350A (und) =</t>
  </si>
  <si>
    <t>Total de disjuntor termomagnético tripolar 350A executado (und)=</t>
  </si>
  <si>
    <t>Total de disjuntor termomagnético tripolar 350A de contrato (und)=</t>
  </si>
  <si>
    <t>Total de disjuntor termomagnético tripolar 350A medido até o BM 24 (und)=</t>
  </si>
  <si>
    <t>Total de disjuntor termomagnético tripolar 350A a medir no BM 25 (und)=</t>
  </si>
  <si>
    <t>18.5.5</t>
  </si>
  <si>
    <t>Total de luminárias arandela tipo tartaruga, de sobrepor, com 1 lâmpada led (und)=</t>
  </si>
  <si>
    <t>Total de luminárias arandela tipo tartaruga, de sobrepor executado (und)=</t>
  </si>
  <si>
    <t>Total de luminárias arandela tipo tartaruga, de sobrepor de contrato (und)=</t>
  </si>
  <si>
    <t>Total de luminárias arandela tipo tartaruga, de sobrepor medido até o BM 24 (und)=</t>
  </si>
  <si>
    <t>Total de luminárias arandela tipo tartaruga, de sobrepor a medir no BM 25 (und)=</t>
  </si>
  <si>
    <t>18.6</t>
  </si>
  <si>
    <t>18.6.5</t>
  </si>
  <si>
    <t>Quantidade de isolador, tipo disco, para tensão 15kv (und)=</t>
  </si>
  <si>
    <t>18.6.6</t>
  </si>
  <si>
    <t>Quantidade de alça pre-formada de distribuição, em aço galvanizado (und)=</t>
  </si>
  <si>
    <t>18.6.7</t>
  </si>
  <si>
    <t>Quantidade de caixa de proteção externa para medidor horosazonal (und) =</t>
  </si>
  <si>
    <t>Total de caixa de proteção externa para medidor executado (und)=</t>
  </si>
  <si>
    <t>Total de caixa de proteção externa para medidor de contrato (und)=</t>
  </si>
  <si>
    <t>18.6.8</t>
  </si>
  <si>
    <t>Quantidade de terminal a compressão em cobre estanhado para cabo de 50mm² (und) =</t>
  </si>
  <si>
    <t>Total de alça pre-formada de distribuição executado (und)=</t>
  </si>
  <si>
    <t>Total de alça pre-formada de distribuição de contrato (und)=</t>
  </si>
  <si>
    <t>Total de alça pre-formada de distribuição medido até o BM 24 (und)=</t>
  </si>
  <si>
    <t>Total de alça pre-formada de distribuição a medir no BM 25 (und)=</t>
  </si>
  <si>
    <t>Total de terminal a compressão em cobre estanhado executado (und)=</t>
  </si>
  <si>
    <t>Total de terminal a compressão em cobre estanhado de contrato (und)=</t>
  </si>
  <si>
    <t>Total de terminal a compressão em cobre estanhado medido até o BM 24 (und)=</t>
  </si>
  <si>
    <t>Total de terminal a compressão em cobre estanhado a medir no BM 25 (und)=</t>
  </si>
  <si>
    <t>Total de caixa de proteção externa para medidor medido até o BM 24 (und)=</t>
  </si>
  <si>
    <t>Total de caixa de proteção externa para medidor a medir no BM 25 (und)=</t>
  </si>
  <si>
    <t>18.6.9</t>
  </si>
  <si>
    <t>Quantidade de terminal a compressão em cobre estanhado para cabo de 70mm² (und) =</t>
  </si>
  <si>
    <t>18.6.10</t>
  </si>
  <si>
    <t>Quantidade de fita aço inox para cintar poste (und) =</t>
  </si>
  <si>
    <t>Total de fita aço inox para cintar poste executado (und)=</t>
  </si>
  <si>
    <t>Total de fita aço inox para cintar poste de contrato (und)=</t>
  </si>
  <si>
    <t>Total de fita aço inox para cintar poste medido até o BM 24 (und)=</t>
  </si>
  <si>
    <t>Total de fita aço inox para cintar poste a medir no BM 25 (und)=</t>
  </si>
  <si>
    <t>18.6.11</t>
  </si>
  <si>
    <t>Quantidade de terminal de compressão cabo flexivel 120mm (und) =</t>
  </si>
  <si>
    <t>Total de terminal de compressão cabo flexivel 120mm executado (und)=</t>
  </si>
  <si>
    <t>Total de terminal de compressão cabo flexivel 120mm de contrato (und)=</t>
  </si>
  <si>
    <t>Total de isolador, tipo disco, para tensão 15kv executado (und)=</t>
  </si>
  <si>
    <t>Total de isolador, tipo disco, para tensão 15kv de contrato (und)=</t>
  </si>
  <si>
    <t>Total de isolador, tipo disco, para tensão 15kv medido até o BM 24 (und)=</t>
  </si>
  <si>
    <t>Total de isolador, tipo disco, para tensão 15kv a medir no BM 25 (und)=</t>
  </si>
  <si>
    <t>Total de terminal de compressão cabo flexivel 120mm medido até o BM 24 (und)=</t>
  </si>
  <si>
    <t>Total de terminal de compressão cabo flexivel 120mm a medir no BM 25 (und)=</t>
  </si>
  <si>
    <t>19.3</t>
  </si>
  <si>
    <t>Total de elevador monta carga (und) =</t>
  </si>
  <si>
    <t>Total de elevador monta carga executado (und)=</t>
  </si>
  <si>
    <t>Total de elevador monta carga de contrato (und)=</t>
  </si>
  <si>
    <t>Total de elevador monta carga medido até o BM 24 (und)=</t>
  </si>
  <si>
    <t>Total de elevador monta carga a medir no BM 25 (und)=</t>
  </si>
  <si>
    <t>Total de tubo de aço galvanizado medido até o BM 24 (m)=</t>
  </si>
  <si>
    <t>Total detubo de aço galvanizado a medir no BM 25 (m)=</t>
  </si>
  <si>
    <t>20.5</t>
  </si>
  <si>
    <t>Quantidade de registro ou válvula globo angular necessário no projeto de instalações de combate a incendio (und) =</t>
  </si>
  <si>
    <t>20.9</t>
  </si>
  <si>
    <t>Quantidade de sirene audio visual alarme e incêndio necessário no projeto de instalações de combate a incendio (und) =</t>
  </si>
  <si>
    <t>Total de sirene audio visual alarme e incêndio executado (und)=</t>
  </si>
  <si>
    <t>Total de sirene audio visual alarme e incêndio de contrato (und)=</t>
  </si>
  <si>
    <t>Total de sirene audio visual alarme e incêndio medido até o BM 24 (und)=</t>
  </si>
  <si>
    <t>Total de sirene audio visual alarme e incêndio a medir no BM 25 (und)=</t>
  </si>
  <si>
    <t>20.11</t>
  </si>
  <si>
    <t>Quantidade de central de alarme de incêndio necessário no projeto de instalações de combate a incendio (und) =</t>
  </si>
  <si>
    <t>Total de central de alarme de incêndio executado (und)=</t>
  </si>
  <si>
    <t>Total de central de alarme de incêndio de contrato (und)=</t>
  </si>
  <si>
    <t>Total de central de alarme de incêndio medido até o BM 24 (und)=</t>
  </si>
  <si>
    <t>Total de central de alarme de incêndio a medir no BM 25 (und)=</t>
  </si>
  <si>
    <t>20.12</t>
  </si>
  <si>
    <t>Quantidade de acionador manual de alarme contra incêndio no projeto de instalações de combate a incendio (und) =</t>
  </si>
  <si>
    <t>Total de  acionador manual de alarme contra incêndio executado (und)=</t>
  </si>
  <si>
    <t>Total de acionador manual de alarme contra incêndio de contrato (und)=</t>
  </si>
  <si>
    <t>20.13</t>
  </si>
  <si>
    <t>Quantidade de bloco autonomo 300 lumens necessário no projeto de instalações de combate a incendio (und) =</t>
  </si>
  <si>
    <t>Total de bloco autonomo 300 lumens executado (und)=</t>
  </si>
  <si>
    <t>Total de bloco autonomo 300 lumens de contrato (und)=</t>
  </si>
  <si>
    <t>Total de acionador manual de alarme contra incêndio medido até o BM 24 (und)=</t>
  </si>
  <si>
    <t>Total de acionador manual de alarme contra incêndio a medir no BM 25 (und)=</t>
  </si>
  <si>
    <t>Total de bloco autonomo 300 lumens medido até o BM 24 (und)=</t>
  </si>
  <si>
    <t>Total de bloco autonomo 300 lumens a medir no BM 25 (und)=</t>
  </si>
  <si>
    <t>20.17</t>
  </si>
  <si>
    <t>Quantidade de instalação de central de alarme de incêndio necessário no projeto de instalações de combate a incendio (und) =</t>
  </si>
  <si>
    <t>Total de instalação de central de alarme de incêndio executado (und)=</t>
  </si>
  <si>
    <t>Total de instalação de central de alarme de incêndio de contrato (und)=</t>
  </si>
  <si>
    <t>Total de instalação de central de alarme de incêndio medido até o BM 24 (und)=</t>
  </si>
  <si>
    <t>Total de instalação de central de alarme de incêndio a medir no BM 25 (und)=</t>
  </si>
  <si>
    <t>20.19</t>
  </si>
  <si>
    <t>Total de tampão de ferro fundido - instalação executado (und)=</t>
  </si>
  <si>
    <t>Total de tampão de ferro fundido - instalação de contrato (und)=</t>
  </si>
  <si>
    <t>Total de tampão de ferro fundido - instalação medido até o BM 24 (und)=</t>
  </si>
  <si>
    <t>Total de tampão de ferro fundido - instalação a medir no BM 25 (und)=</t>
  </si>
  <si>
    <t>Quantidade de tampão de ferro fundido - instalação necessario no projeto de instalações de incêndio (und) =</t>
  </si>
  <si>
    <t>Total de registro ou válvula globo angular executado (und)=</t>
  </si>
  <si>
    <t>Total de registro ou válvula globo angular de contrato (und)=</t>
  </si>
  <si>
    <t>Total de registro ou válvula globo angular medido até o BM 24 (und)=</t>
  </si>
  <si>
    <t>Total de registro ou válvula globo angular a medir no BM 25 (und)=</t>
  </si>
  <si>
    <t>21.2</t>
  </si>
  <si>
    <t>Cobertura</t>
  </si>
  <si>
    <t>Total de claraboia em perfil de aluminio e domo acrílico executado (m²) =</t>
  </si>
  <si>
    <t>Total  de claraboia em perfil de aluminio e domo acrílico de contrato (m²) =</t>
  </si>
  <si>
    <t>Total  de claraboia em perfil de aluminio e domo acrílico de medido atè o BM 24 (m²) =</t>
  </si>
  <si>
    <t>Total de claraboia em perfil de aluminio e domo acrílico a medir no BM 25 (m²) =</t>
  </si>
  <si>
    <t>Total de claraboia em perfil de aluminio e domo acrílico a aditar (m²) =</t>
  </si>
  <si>
    <t>Área de trama de  madeira medido até o BM 24 (m²) =</t>
  </si>
  <si>
    <t>Área de trama de madeira à medir no BM 25 (m²) =</t>
  </si>
  <si>
    <t>Área de  telhamento com telha cerãmica medido até o BM 24 (m²) =</t>
  </si>
  <si>
    <t>Área de  telhamento com telha cerãmica à medir no BM 25 (m²) =</t>
  </si>
  <si>
    <t>Total de trama de madeira composta por ripas, caibros e terças medido até o BM 24 (m²)=</t>
  </si>
  <si>
    <t>Total de trama de madeira composta por ripas, caibros e terças a medir no BM 25 (m²)=</t>
  </si>
  <si>
    <t>Total de telhamento com telha cerâmica medido até o BM 24 (m²)=</t>
  </si>
  <si>
    <t>Total de telhamento com telha cerâmica a medir no BM 25 (m²)=</t>
  </si>
  <si>
    <t>24.3.4</t>
  </si>
  <si>
    <t xml:space="preserve"> Total (m)</t>
  </si>
  <si>
    <t>Casarão 01 - coberta do café</t>
  </si>
  <si>
    <t>Área de emboçamento com argamassa contrato (m) =</t>
  </si>
  <si>
    <t>Área total de emboçamento com argamassa executado (m) =</t>
  </si>
  <si>
    <t>Área de emboçamento com argamassa medido até o BM 24 (m) =</t>
  </si>
  <si>
    <t>Área de emboçamento com argamassa a medir no BM 25 (m) =</t>
  </si>
  <si>
    <t>24.3.7</t>
  </si>
  <si>
    <t>Total de rufo em concreto armado contrato (m) =</t>
  </si>
  <si>
    <t>24.3.8</t>
  </si>
  <si>
    <t xml:space="preserve"> Total (m²)</t>
  </si>
  <si>
    <t>Casarão 02 - coberta do café e terraço</t>
  </si>
  <si>
    <t>Total de forro drywall de contrato (m²) =</t>
  </si>
  <si>
    <t>Total de rufo em concreto armado a executado (m) =</t>
  </si>
  <si>
    <t>Total de rufo em concreto armado medido até o BM 24 (m) =</t>
  </si>
  <si>
    <t>Total de rufo em concreto armado a medir no BM 25 (m) =</t>
  </si>
  <si>
    <t>Total de forro drywall executado (m²) =</t>
  </si>
  <si>
    <t>Total de forro drywall medido até o BM 24 (m²) =</t>
  </si>
  <si>
    <t>Total de forro drywall à medir no BM 25 (m²) =</t>
  </si>
  <si>
    <t>24.1.9</t>
  </si>
  <si>
    <t>Total de cortadora de piso com motor utilizado (chp)=</t>
  </si>
  <si>
    <t>Total de cortadora de piso com motor de contrato (m²)=</t>
  </si>
  <si>
    <t>Total de cortadora de piso com motor medido até o BM 24 (m²)=</t>
  </si>
  <si>
    <t>Total de cortadora de piso com motor a medir no BM 25 (m²)=</t>
  </si>
  <si>
    <t>Total de cortadora de piso com motor utilizado para abertura de juntas (chp) =</t>
  </si>
  <si>
    <t>12.16</t>
  </si>
  <si>
    <t>Peso (kg)</t>
  </si>
  <si>
    <t>Estacionamento</t>
  </si>
  <si>
    <t>Total de armação para execução de radier de contrato (kg) =</t>
  </si>
  <si>
    <t>12.17</t>
  </si>
  <si>
    <t>Total de armação das barras de transferência de contrato (m) =</t>
  </si>
  <si>
    <t>Total de armação para execução de radier executado (kg) =</t>
  </si>
  <si>
    <t>Total de armação para execução de radier a medir no BM 25 (kg) =</t>
  </si>
  <si>
    <t>Total de armação para execução de radier medido no BM 24 (kg) =</t>
  </si>
  <si>
    <t>Total de armação das barras de transferência executado (m) =</t>
  </si>
  <si>
    <t>Total de armação das barras de transferência a medir no BM 25 (m) =</t>
  </si>
  <si>
    <t>Total de armação das barras de transferência medido no BM 24 (m) =</t>
  </si>
  <si>
    <t>12.14</t>
  </si>
  <si>
    <t>Acesso ao estacionamento</t>
  </si>
  <si>
    <t>Total de aplicação de lona plástica de contrato (m²) =</t>
  </si>
  <si>
    <t>Total de aplicação de lona plástica a aditar (m²) =</t>
  </si>
  <si>
    <t>Total de aplicação de lona plástica executado (m²) =</t>
  </si>
  <si>
    <t>Calçada</t>
  </si>
  <si>
    <t xml:space="preserve">Calçada </t>
  </si>
  <si>
    <t>Total de aplicação de lona plástica medido até o BM 24 (m²) =</t>
  </si>
  <si>
    <t>Total de aplicação de lona plástica a medir no BM 25 (m²) =</t>
  </si>
  <si>
    <t>Circulação do Wc</t>
  </si>
  <si>
    <t>Anti-sala</t>
  </si>
  <si>
    <t>Circulação wc fem. E masc.</t>
  </si>
  <si>
    <t>Circulação (corredor das salas)</t>
  </si>
  <si>
    <t>Anti-câmera</t>
  </si>
  <si>
    <t>Studio</t>
  </si>
  <si>
    <t>Área aberta</t>
  </si>
  <si>
    <t>Data center</t>
  </si>
  <si>
    <t>Escada 01</t>
  </si>
  <si>
    <t>Escada 02</t>
  </si>
  <si>
    <t>Escada 03</t>
  </si>
  <si>
    <t>Pavimento Tipo 01 (2X)</t>
  </si>
  <si>
    <t>Pavimento Tipo 02 (2X)</t>
  </si>
  <si>
    <t>Escada acesso ao casarão</t>
  </si>
  <si>
    <t>Elevador</t>
  </si>
  <si>
    <t>Diretoria Leg</t>
  </si>
  <si>
    <t>NTI</t>
  </si>
  <si>
    <t>Coordenação Leg</t>
  </si>
  <si>
    <t xml:space="preserve">Hall </t>
  </si>
  <si>
    <t>Circulação auditótio</t>
  </si>
  <si>
    <t>Escada do auditório</t>
  </si>
  <si>
    <t>Escada principal</t>
  </si>
  <si>
    <t>Total de piso vinílico semi-flexível medido até o BM 24 (m²) =</t>
  </si>
  <si>
    <t>Total de piso vinílico semi-flexível a medir no BM 25 (m²) =</t>
  </si>
  <si>
    <t>Depósito</t>
  </si>
  <si>
    <t>Hall dos elevadores</t>
  </si>
  <si>
    <t>Total de armação para execução de radier a aditar (kg) =</t>
  </si>
  <si>
    <t>10.2</t>
  </si>
  <si>
    <t>10.2.1</t>
  </si>
  <si>
    <t>Área de reboco (m²)</t>
  </si>
  <si>
    <t>Memória de cálculo do item 9.2.1 =</t>
  </si>
  <si>
    <t>Total de aplicação manual de fundo selador de contrato (m²)=</t>
  </si>
  <si>
    <t>Total de aplicação manual de fundo selador a aditar (m²)=</t>
  </si>
  <si>
    <t>10.2.2</t>
  </si>
  <si>
    <t>Total de aplicação manual de massa acrílica a aditar (m²)=</t>
  </si>
  <si>
    <t>10.2.3</t>
  </si>
  <si>
    <t>Total de aplicação manual de pintura com tinta texturizada de contrato (m²)=</t>
  </si>
  <si>
    <t>Total de manual de pintura com tinta texturizada a aditar (m²)=</t>
  </si>
  <si>
    <t>Total de aplicação manual de fundo selador medido até BM 24 (m²)=</t>
  </si>
  <si>
    <t>Total de aplicação manual de fundo selador a medir no BM 25 (m²)=</t>
  </si>
  <si>
    <t>Total de aplicação manual de fundo selador executado (m²)=</t>
  </si>
  <si>
    <t>Total de aplicação manual de massa acrílica medido até o BM 24 (m²)=</t>
  </si>
  <si>
    <t>Total de aplicação manual de massa acrílica a medir no BM 25 (m²)=</t>
  </si>
  <si>
    <t>Total de aplicação manual manual de pintura com tinta texturizada executado (m²)=</t>
  </si>
  <si>
    <t>Total de aplicação manual de pintura com tinta texturizada medido até o BM 24 (m²)=</t>
  </si>
  <si>
    <t>Total de aplicação manual de pintura com tinta texturizada a medir no BM 25 (m²)=</t>
  </si>
  <si>
    <t>Total de fundo selador acrílico medido até o BM 24 (m²)=</t>
  </si>
  <si>
    <t>Total de fundo selador acrílico a medir no BM 25 (m²)=</t>
  </si>
  <si>
    <t>Total de pintura látex acrílica premium medido até o BM 24 (m²)=</t>
  </si>
  <si>
    <t>Total de pintura látex acrílica premium a medir no BM 25 (m²)=</t>
  </si>
  <si>
    <t>Total de fundo selador acrílico a aditar (m²)=</t>
  </si>
  <si>
    <t>10.1.4</t>
  </si>
  <si>
    <t>Fechamentos laterais</t>
  </si>
  <si>
    <t>Área externa do plenário</t>
  </si>
  <si>
    <t>Total  de fundo selador de contrato (m²) =</t>
  </si>
  <si>
    <t>10.1.5</t>
  </si>
  <si>
    <t>Total  de emassamento com massa latex de contrato (m²) =</t>
  </si>
  <si>
    <t>10.1.6</t>
  </si>
  <si>
    <t>Total  de pintura latex acrilica de contrato (m²) =</t>
  </si>
  <si>
    <t>Total  de fundo selador a medir no BM 25 (m²) =</t>
  </si>
  <si>
    <t>Total  de fundo selador a medido até o BM 24 (m²) =</t>
  </si>
  <si>
    <t>Total de emassamento com massa latex executado (m²) =</t>
  </si>
  <si>
    <t>Total de fundo selador executado (m²) =</t>
  </si>
  <si>
    <t>Total  de emassamento com massa latex medido até o BM 24 (m²) =</t>
  </si>
  <si>
    <t>Total  de emassamento com massa latex a medir no BM 25 (m²) =</t>
  </si>
  <si>
    <t>Total de pintura latex acrilica executado (m²) =</t>
  </si>
  <si>
    <t>Total  de pintura latex acrilica de medido até o BM 24 (m²) =</t>
  </si>
  <si>
    <t>Total  de pintura latex acrilica a medir no BM 25 (m²) =</t>
  </si>
  <si>
    <t>Total de pintura látex acrílica premium a aditar (m²)=</t>
  </si>
  <si>
    <t>Total  de fundo selador medido até o BM 24 (m²) =</t>
  </si>
  <si>
    <t>Total  de pintura latex acrilica medido até o BM 24 (m²) =</t>
  </si>
  <si>
    <t>17.4</t>
  </si>
  <si>
    <t>17.4.2</t>
  </si>
  <si>
    <t>Total de registro de esfera pvc, soldável executado (und)=</t>
  </si>
  <si>
    <t>Total de registro de esfera pvc, soldável de contrato (und)=</t>
  </si>
  <si>
    <t>Total de registro de esfera pvc, soldável medido até o BM 24 (und)=</t>
  </si>
  <si>
    <t>Total de registro de esfera pvc, soldável a medir no BM 25 (und)=</t>
  </si>
  <si>
    <t>Total de registro esfera, pvc soldável, com volante (und)=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</si>
</sst>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4" formatCode="_-&quot;R$&quot;\ * #,##0.00_-;\-&quot;R$&quot;\ * #,##0.00_-;_-&quot;R$&quot;\ * &quot;-&quot;??_-;_-@_-"/>
    <numFmt numFmtId="43" formatCode="_-* #,##0.00_-;\-* #,##0.00_-;_-* &quot;-&quot;??_-;_-@_-"/>
  </numFmts>
  <fonts count="22" x14ac:knownFonts="1">
    <font>
      <sz val="11"/>
      <name val="Arial"/>
      <family val="1"/>
    </font>
    <font>
      <sz val="11"/>
      <color theme="1"/>
      <name val="Calibri"/>
      <family val="2"/>
      <scheme val="minor"/>
    </font>
    <font>
      <sz val="11"/>
      <name val="Arial"/>
      <family val="2"/>
    </font>
    <font>
      <b/>
      <sz val="11"/>
      <name val="Arial"/>
      <family val="2"/>
    </font>
    <font>
      <b/>
      <sz val="10"/>
      <name val="Arial"/>
      <family val="2"/>
    </font>
    <font>
      <sz val="12"/>
      <color indexed="8"/>
      <name val="Arial"/>
      <family val="2"/>
    </font>
    <font>
      <sz val="12"/>
      <name val="Arial"/>
      <family val="2"/>
    </font>
    <font>
      <sz val="10"/>
      <name val="Arial"/>
      <family val="2"/>
    </font>
    <font>
      <b/>
      <sz val="12"/>
      <name val="Arial"/>
      <family val="2"/>
    </font>
    <font>
      <b/>
      <sz val="20"/>
      <name val="Arial Narrow"/>
      <family val="2"/>
    </font>
    <font>
      <b/>
      <sz val="18"/>
      <name val="Arial"/>
      <family val="2"/>
    </font>
    <font>
      <b/>
      <sz val="10"/>
      <color rgb="FF000000"/>
      <name val="Arial"/>
      <family val="2"/>
    </font>
    <font>
      <b/>
      <sz val="10"/>
      <color rgb="FFFF0000"/>
      <name val="Arial"/>
      <family val="2"/>
    </font>
    <font>
      <sz val="10"/>
      <color rgb="FF000000"/>
      <name val="Arial"/>
      <family val="2"/>
    </font>
    <font>
      <sz val="10"/>
      <color rgb="FF000000"/>
      <name val="Times New Roman"/>
      <family val="1"/>
    </font>
    <font>
      <b/>
      <sz val="10"/>
      <color theme="1"/>
      <name val="Arial"/>
      <family val="2"/>
    </font>
    <font>
      <b/>
      <sz val="14"/>
      <name val="Arial"/>
      <family val="2"/>
    </font>
    <font>
      <sz val="8"/>
      <name val="Arial"/>
      <family val="1"/>
    </font>
    <font>
      <sz val="8"/>
      <color rgb="FFFF0000"/>
      <name val="Arial"/>
      <family val="2"/>
    </font>
    <font>
      <sz val="10"/>
      <color rgb="FFFF0000"/>
      <name val="Times New Roman"/>
      <family val="1"/>
    </font>
    <font>
      <sz val="10"/>
      <name val="Times New Roman"/>
      <family val="1"/>
    </font>
    <font>
      <sz val="10"/>
      <color theme="1"/>
      <name val="Arial"/>
      <family val="2"/>
    </font>
  </fonts>
  <fills count="13">
    <fill>
      <patternFill patternType="none"/>
    </fill>
    <fill>
      <patternFill patternType="gray125"/>
    </fill>
    <fill>
      <patternFill patternType="solid">
        <fgColor theme="4" tint="0.59999389629810485"/>
        <bgColor indexed="64"/>
      </patternFill>
    </fill>
    <fill>
      <patternFill patternType="solid">
        <fgColor theme="4" tint="0.79998168889431442"/>
        <bgColor indexed="64"/>
      </patternFill>
    </fill>
    <fill>
      <patternFill patternType="solid">
        <fgColor rgb="FFFFFFFF"/>
      </patternFill>
    </fill>
    <fill>
      <patternFill patternType="solid">
        <fgColor rgb="FFD8ECF6"/>
      </patternFill>
    </fill>
    <fill>
      <patternFill patternType="solid">
        <fgColor theme="0" tint="-0.14999847407452621"/>
        <bgColor indexed="64"/>
      </patternFill>
    </fill>
    <fill>
      <patternFill patternType="solid">
        <fgColor theme="2"/>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theme="4" tint="0.39997558519241921"/>
        <bgColor indexed="64"/>
      </patternFill>
    </fill>
    <fill>
      <patternFill patternType="solid">
        <fgColor theme="0" tint="-4.9989318521683403E-2"/>
        <bgColor indexed="64"/>
      </patternFill>
    </fill>
    <fill>
      <patternFill patternType="solid">
        <fgColor rgb="FFFFFF00"/>
        <bgColor indexed="64"/>
      </patternFill>
    </fill>
  </fills>
  <borders count="48">
    <border>
      <left/>
      <right/>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rgb="FFCCCCCC"/>
      </left>
      <right style="thin">
        <color rgb="FFCCCCCC"/>
      </right>
      <top/>
      <bottom style="thin">
        <color rgb="FFCCCCCC"/>
      </bottom>
      <diagonal/>
    </border>
    <border>
      <left style="thin">
        <color rgb="FFCCCCCC"/>
      </left>
      <right style="thin">
        <color rgb="FFCCCCCC"/>
      </right>
      <top style="thin">
        <color rgb="FFCCCCCC"/>
      </top>
      <bottom style="thin">
        <color rgb="FFCCCCCC"/>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top/>
      <bottom style="hair">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hair">
        <color indexed="64"/>
      </top>
      <bottom/>
      <diagonal/>
    </border>
    <border>
      <left style="thin">
        <color indexed="64"/>
      </left>
      <right/>
      <top/>
      <bottom style="hair">
        <color indexed="64"/>
      </bottom>
      <diagonal/>
    </border>
    <border>
      <left/>
      <right/>
      <top/>
      <bottom style="medium">
        <color indexed="64"/>
      </bottom>
      <diagonal/>
    </border>
    <border>
      <left/>
      <right style="thin">
        <color indexed="64"/>
      </right>
      <top/>
      <bottom style="hair">
        <color indexed="64"/>
      </bottom>
      <diagonal/>
    </border>
    <border>
      <left style="hair">
        <color indexed="64"/>
      </left>
      <right/>
      <top style="hair">
        <color indexed="64"/>
      </top>
      <bottom style="hair">
        <color indexed="64"/>
      </bottom>
      <diagonal/>
    </border>
    <border>
      <left/>
      <right/>
      <top style="hair">
        <color indexed="64"/>
      </top>
      <bottom/>
      <diagonal/>
    </border>
    <border>
      <left style="thin">
        <color indexed="64"/>
      </left>
      <right style="hair">
        <color indexed="64"/>
      </right>
      <top style="hair">
        <color indexed="64"/>
      </top>
      <bottom style="hair">
        <color indexed="64"/>
      </bottom>
      <diagonal/>
    </border>
    <border>
      <left style="thin">
        <color indexed="64"/>
      </left>
      <right style="thin">
        <color rgb="FFCCCCCC"/>
      </right>
      <top/>
      <bottom style="thin">
        <color rgb="FFCCCCCC"/>
      </bottom>
      <diagonal/>
    </border>
    <border>
      <left style="thin">
        <color rgb="FFCCCCCC"/>
      </left>
      <right style="thin">
        <color indexed="64"/>
      </right>
      <top/>
      <bottom style="thin">
        <color rgb="FFCCCCCC"/>
      </bottom>
      <diagonal/>
    </border>
    <border>
      <left style="thin">
        <color indexed="64"/>
      </left>
      <right style="thin">
        <color rgb="FFCCCCCC"/>
      </right>
      <top style="thin">
        <color rgb="FFCCCCCC"/>
      </top>
      <bottom style="thin">
        <color rgb="FFCCCCCC"/>
      </bottom>
      <diagonal/>
    </border>
    <border>
      <left style="thin">
        <color rgb="FFCCCCCC"/>
      </left>
      <right style="thin">
        <color indexed="64"/>
      </right>
      <top style="thin">
        <color rgb="FFCCCCCC"/>
      </top>
      <bottom style="thin">
        <color rgb="FFCCCCCC"/>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rgb="FFCCCCCC"/>
      </right>
      <top style="thin">
        <color rgb="FFCCCCCC"/>
      </top>
      <bottom style="thin">
        <color indexed="64"/>
      </bottom>
      <diagonal/>
    </border>
    <border>
      <left style="thin">
        <color rgb="FFCCCCCC"/>
      </left>
      <right style="thin">
        <color rgb="FFCCCCCC"/>
      </right>
      <top style="thin">
        <color rgb="FFCCCCCC"/>
      </top>
      <bottom style="thin">
        <color indexed="64"/>
      </bottom>
      <diagonal/>
    </border>
    <border>
      <left style="thin">
        <color rgb="FFCCCCCC"/>
      </left>
      <right style="thin">
        <color indexed="64"/>
      </right>
      <top style="thin">
        <color rgb="FFCCCCCC"/>
      </top>
      <bottom style="thin">
        <color indexed="64"/>
      </bottom>
      <diagonal/>
    </border>
    <border>
      <left style="hair">
        <color indexed="64"/>
      </left>
      <right style="hair">
        <color indexed="64"/>
      </right>
      <top style="hair">
        <color indexed="64"/>
      </top>
      <bottom style="hair">
        <color indexed="64"/>
      </bottom>
      <diagonal/>
    </border>
    <border>
      <left/>
      <right style="thin">
        <color indexed="64"/>
      </right>
      <top style="hair">
        <color indexed="64"/>
      </top>
      <bottom/>
      <diagonal/>
    </border>
    <border>
      <left style="thin">
        <color indexed="64"/>
      </left>
      <right style="thin">
        <color indexed="64"/>
      </right>
      <top/>
      <bottom style="thin">
        <color indexed="64"/>
      </bottom>
      <diagonal/>
    </border>
  </borders>
  <cellStyleXfs count="4">
    <xf numFmtId="0" fontId="0" fillId="0" borderId="0"/>
    <xf numFmtId="0" fontId="14" fillId="0" borderId="0"/>
    <xf numFmtId="0" fontId="1" fillId="0" borderId="0"/>
    <xf numFmtId="43" fontId="1" fillId="0" borderId="0" applyFont="0" applyFill="0" applyBorder="0" applyAlignment="0" applyProtection="0"/>
  </cellStyleXfs>
  <cellXfs count="324">
    <xf numFmtId="0" fontId="0" fillId="0" borderId="0" xfId="0"/>
    <xf numFmtId="0" fontId="3" fillId="0" borderId="0" xfId="0" applyFont="1" applyAlignment="1">
      <alignment horizontal="left" vertical="center" wrapText="1"/>
    </xf>
    <xf numFmtId="0" fontId="2" fillId="0" borderId="0" xfId="0" applyFont="1" applyAlignment="1">
      <alignment vertical="center"/>
    </xf>
    <xf numFmtId="0" fontId="4" fillId="0" borderId="0" xfId="0" applyFont="1" applyAlignment="1">
      <alignment horizontal="left" vertical="top" wrapText="1"/>
    </xf>
    <xf numFmtId="0" fontId="2" fillId="0" borderId="0" xfId="0" applyFont="1"/>
    <xf numFmtId="0" fontId="3" fillId="0" borderId="0" xfId="0" applyFont="1" applyAlignment="1">
      <alignment horizontal="center" vertical="center" wrapText="1"/>
    </xf>
    <xf numFmtId="0" fontId="3" fillId="4" borderId="11" xfId="0" applyFont="1" applyFill="1" applyBorder="1" applyAlignment="1">
      <alignment horizontal="center" vertical="center" wrapText="1"/>
    </xf>
    <xf numFmtId="0" fontId="11" fillId="5" borderId="12" xfId="0" applyFont="1" applyFill="1" applyBorder="1" applyAlignment="1">
      <alignment horizontal="left" vertical="center" wrapText="1"/>
    </xf>
    <xf numFmtId="0" fontId="11" fillId="5" borderId="12" xfId="0" applyFont="1" applyFill="1" applyBorder="1" applyAlignment="1">
      <alignment horizontal="right" vertical="center" wrapText="1"/>
    </xf>
    <xf numFmtId="43" fontId="11" fillId="5" borderId="12" xfId="0" applyNumberFormat="1" applyFont="1" applyFill="1" applyBorder="1" applyAlignment="1">
      <alignment horizontal="left" vertical="center" wrapText="1"/>
    </xf>
    <xf numFmtId="43" fontId="11" fillId="5" borderId="12" xfId="0" applyNumberFormat="1" applyFont="1" applyFill="1" applyBorder="1" applyAlignment="1">
      <alignment horizontal="right" vertical="center" wrapText="1"/>
    </xf>
    <xf numFmtId="0" fontId="13" fillId="0" borderId="13" xfId="0" applyFont="1" applyBorder="1" applyAlignment="1">
      <alignment horizontal="left" vertical="center" wrapText="1"/>
    </xf>
    <xf numFmtId="0" fontId="13" fillId="0" borderId="13" xfId="0" applyFont="1" applyBorder="1" applyAlignment="1">
      <alignment horizontal="center" vertical="center" wrapText="1"/>
    </xf>
    <xf numFmtId="43" fontId="13" fillId="0" borderId="13" xfId="0" applyNumberFormat="1" applyFont="1" applyBorder="1" applyAlignment="1">
      <alignment horizontal="right" vertical="center" wrapText="1"/>
    </xf>
    <xf numFmtId="4" fontId="13" fillId="0" borderId="13" xfId="0" applyNumberFormat="1" applyFont="1" applyBorder="1" applyAlignment="1">
      <alignment horizontal="right" vertical="center" wrapText="1"/>
    </xf>
    <xf numFmtId="0" fontId="11" fillId="5" borderId="13" xfId="0" applyFont="1" applyFill="1" applyBorder="1" applyAlignment="1">
      <alignment horizontal="left" vertical="center" wrapText="1"/>
    </xf>
    <xf numFmtId="0" fontId="11" fillId="5" borderId="13" xfId="0" applyFont="1" applyFill="1" applyBorder="1" applyAlignment="1">
      <alignment horizontal="right" vertical="center" wrapText="1"/>
    </xf>
    <xf numFmtId="4" fontId="11" fillId="5" borderId="13" xfId="0" applyNumberFormat="1" applyFont="1" applyFill="1" applyBorder="1" applyAlignment="1">
      <alignment horizontal="right" vertical="center" wrapText="1"/>
    </xf>
    <xf numFmtId="43" fontId="11" fillId="5" borderId="13" xfId="0" applyNumberFormat="1" applyFont="1" applyFill="1" applyBorder="1" applyAlignment="1">
      <alignment horizontal="left" vertical="center" wrapText="1"/>
    </xf>
    <xf numFmtId="43" fontId="11" fillId="5" borderId="13" xfId="0" applyNumberFormat="1" applyFont="1" applyFill="1" applyBorder="1" applyAlignment="1">
      <alignment horizontal="right" vertical="center" wrapText="1"/>
    </xf>
    <xf numFmtId="43" fontId="4" fillId="4" borderId="11" xfId="0" applyNumberFormat="1"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0" xfId="0" applyFont="1" applyFill="1" applyAlignment="1">
      <alignment horizontal="right" vertical="center" wrapText="1"/>
    </xf>
    <xf numFmtId="0" fontId="7" fillId="4" borderId="0" xfId="0" applyFont="1" applyFill="1" applyAlignment="1">
      <alignment horizontal="left" vertical="center" wrapText="1"/>
    </xf>
    <xf numFmtId="0" fontId="4" fillId="4" borderId="0" xfId="0" applyFont="1" applyFill="1" applyAlignment="1">
      <alignment horizontal="left" vertical="center" wrapText="1"/>
    </xf>
    <xf numFmtId="0" fontId="2" fillId="0" borderId="0" xfId="0" applyFont="1" applyAlignment="1">
      <alignment horizontal="right" vertical="center"/>
    </xf>
    <xf numFmtId="0" fontId="13" fillId="0" borderId="14" xfId="1" applyFont="1" applyBorder="1" applyAlignment="1">
      <alignment horizontal="center" vertical="top"/>
    </xf>
    <xf numFmtId="0" fontId="13" fillId="0" borderId="15" xfId="1" applyFont="1" applyBorder="1" applyAlignment="1">
      <alignment horizontal="center" vertical="top"/>
    </xf>
    <xf numFmtId="0" fontId="13" fillId="0" borderId="16" xfId="1" applyFont="1" applyBorder="1" applyAlignment="1">
      <alignment horizontal="left" vertical="top"/>
    </xf>
    <xf numFmtId="0" fontId="14" fillId="0" borderId="0" xfId="1" applyAlignment="1">
      <alignment horizontal="left" vertical="top"/>
    </xf>
    <xf numFmtId="0" fontId="13" fillId="0" borderId="17" xfId="1" applyFont="1" applyBorder="1" applyAlignment="1">
      <alignment horizontal="center" vertical="top"/>
    </xf>
    <xf numFmtId="0" fontId="13" fillId="0" borderId="0" xfId="1" applyFont="1" applyAlignment="1">
      <alignment horizontal="center" vertical="top"/>
    </xf>
    <xf numFmtId="0" fontId="13" fillId="0" borderId="18" xfId="1" applyFont="1" applyBorder="1" applyAlignment="1">
      <alignment horizontal="left" vertical="top"/>
    </xf>
    <xf numFmtId="0" fontId="15" fillId="0" borderId="17" xfId="1" applyFont="1" applyBorder="1" applyAlignment="1">
      <alignment vertical="center"/>
    </xf>
    <xf numFmtId="0" fontId="15" fillId="0" borderId="0" xfId="1" applyFont="1" applyAlignment="1">
      <alignment vertical="center"/>
    </xf>
    <xf numFmtId="4" fontId="13" fillId="0" borderId="0" xfId="1" applyNumberFormat="1" applyFont="1" applyAlignment="1">
      <alignment horizontal="center" vertical="center"/>
    </xf>
    <xf numFmtId="0" fontId="13" fillId="0" borderId="18" xfId="1" applyFont="1" applyBorder="1" applyAlignment="1">
      <alignment horizontal="left" vertical="center"/>
    </xf>
    <xf numFmtId="0" fontId="13" fillId="0" borderId="17" xfId="1" applyFont="1" applyBorder="1" applyAlignment="1">
      <alignment horizontal="left" vertical="top"/>
    </xf>
    <xf numFmtId="0" fontId="13" fillId="0" borderId="0" xfId="1" applyFont="1" applyAlignment="1">
      <alignment horizontal="left" vertical="top"/>
    </xf>
    <xf numFmtId="0" fontId="14" fillId="0" borderId="0" xfId="1" applyAlignment="1">
      <alignment horizontal="left" vertical="center"/>
    </xf>
    <xf numFmtId="0" fontId="11" fillId="7" borderId="11" xfId="1" applyFont="1" applyFill="1" applyBorder="1" applyAlignment="1">
      <alignment horizontal="center" vertical="center"/>
    </xf>
    <xf numFmtId="1" fontId="11" fillId="8" borderId="11" xfId="1" applyNumberFormat="1" applyFont="1" applyFill="1" applyBorder="1" applyAlignment="1">
      <alignment horizontal="center" vertical="center" shrinkToFit="1"/>
    </xf>
    <xf numFmtId="0" fontId="13" fillId="0" borderId="24" xfId="1" applyFont="1" applyBorder="1" applyAlignment="1">
      <alignment horizontal="center" vertical="top"/>
    </xf>
    <xf numFmtId="0" fontId="13" fillId="0" borderId="1" xfId="1" applyFont="1" applyBorder="1" applyAlignment="1">
      <alignment horizontal="center" vertical="top"/>
    </xf>
    <xf numFmtId="0" fontId="13" fillId="0" borderId="2" xfId="1" applyFont="1" applyBorder="1" applyAlignment="1">
      <alignment horizontal="center" vertical="top"/>
    </xf>
    <xf numFmtId="2" fontId="13" fillId="0" borderId="6" xfId="1" applyNumberFormat="1" applyFont="1" applyBorder="1" applyAlignment="1">
      <alignment horizontal="right" vertical="center"/>
    </xf>
    <xf numFmtId="0" fontId="13" fillId="0" borderId="5" xfId="1" applyFont="1" applyBorder="1" applyAlignment="1">
      <alignment vertical="top"/>
    </xf>
    <xf numFmtId="0" fontId="14" fillId="0" borderId="0" xfId="1" applyAlignment="1">
      <alignment horizontal="center" vertical="center"/>
    </xf>
    <xf numFmtId="0" fontId="7" fillId="0" borderId="13" xfId="0" applyFont="1" applyBorder="1" applyAlignment="1">
      <alignment horizontal="left" vertical="center" wrapText="1"/>
    </xf>
    <xf numFmtId="0" fontId="7" fillId="0" borderId="13" xfId="0" applyFont="1" applyBorder="1" applyAlignment="1">
      <alignment horizontal="center" vertical="center" wrapText="1"/>
    </xf>
    <xf numFmtId="43" fontId="7" fillId="0" borderId="13" xfId="0" applyNumberFormat="1" applyFont="1" applyBorder="1" applyAlignment="1">
      <alignment horizontal="right" vertical="center" wrapText="1"/>
    </xf>
    <xf numFmtId="0" fontId="13" fillId="0" borderId="0" xfId="1" applyFont="1" applyAlignment="1">
      <alignment horizontal="left" vertical="center"/>
    </xf>
    <xf numFmtId="0" fontId="13" fillId="0" borderId="31" xfId="1" applyFont="1" applyBorder="1" applyAlignment="1">
      <alignment horizontal="left" vertical="top"/>
    </xf>
    <xf numFmtId="0" fontId="13" fillId="0" borderId="17" xfId="1" applyFont="1" applyBorder="1" applyAlignment="1">
      <alignment horizontal="right" vertical="top"/>
    </xf>
    <xf numFmtId="0" fontId="13" fillId="0" borderId="18" xfId="1" applyFont="1" applyBorder="1" applyAlignment="1">
      <alignment horizontal="center" vertical="top"/>
    </xf>
    <xf numFmtId="2" fontId="13" fillId="0" borderId="6" xfId="1" applyNumberFormat="1" applyFont="1" applyBorder="1" applyAlignment="1">
      <alignment vertical="top"/>
    </xf>
    <xf numFmtId="2" fontId="4" fillId="0" borderId="6" xfId="1" applyNumberFormat="1" applyFont="1" applyBorder="1" applyAlignment="1">
      <alignment vertical="top"/>
    </xf>
    <xf numFmtId="0" fontId="13" fillId="0" borderId="23" xfId="1" applyFont="1" applyBorder="1" applyAlignment="1">
      <alignment horizontal="center" vertical="top"/>
    </xf>
    <xf numFmtId="0" fontId="13" fillId="0" borderId="25" xfId="1" applyFont="1" applyBorder="1" applyAlignment="1">
      <alignment horizontal="left" vertical="top"/>
    </xf>
    <xf numFmtId="4" fontId="7" fillId="0" borderId="13" xfId="0" applyNumberFormat="1" applyFont="1" applyBorder="1" applyAlignment="1">
      <alignment horizontal="right" vertical="center" wrapText="1"/>
    </xf>
    <xf numFmtId="1" fontId="11" fillId="2" borderId="11" xfId="1" applyNumberFormat="1" applyFont="1" applyFill="1" applyBorder="1" applyAlignment="1">
      <alignment horizontal="center" vertical="center" shrinkToFit="1"/>
    </xf>
    <xf numFmtId="2" fontId="7" fillId="0" borderId="6" xfId="1" applyNumberFormat="1" applyFont="1" applyBorder="1" applyAlignment="1">
      <alignment vertical="top"/>
    </xf>
    <xf numFmtId="0" fontId="18" fillId="0" borderId="0" xfId="0" applyFont="1" applyAlignment="1">
      <alignment horizontal="right" vertical="center"/>
    </xf>
    <xf numFmtId="0" fontId="19" fillId="0" borderId="0" xfId="1" applyFont="1" applyAlignment="1">
      <alignment horizontal="left" vertical="center"/>
    </xf>
    <xf numFmtId="2" fontId="4" fillId="0" borderId="6" xfId="1" applyNumberFormat="1" applyFont="1" applyBorder="1" applyAlignment="1">
      <alignment vertical="center"/>
    </xf>
    <xf numFmtId="2" fontId="13" fillId="0" borderId="32" xfId="1" applyNumberFormat="1" applyFont="1" applyBorder="1" applyAlignment="1">
      <alignment horizontal="right" vertical="center"/>
    </xf>
    <xf numFmtId="0" fontId="13" fillId="0" borderId="5" xfId="1" applyFont="1" applyBorder="1" applyAlignment="1">
      <alignment horizontal="right" vertical="center" wrapText="1"/>
    </xf>
    <xf numFmtId="0" fontId="13" fillId="0" borderId="4" xfId="1" applyFont="1" applyBorder="1" applyAlignment="1">
      <alignment horizontal="left" vertical="center" wrapText="1"/>
    </xf>
    <xf numFmtId="0" fontId="13" fillId="0" borderId="5" xfId="1" applyFont="1" applyBorder="1" applyAlignment="1">
      <alignment horizontal="left" vertical="center" wrapText="1"/>
    </xf>
    <xf numFmtId="0" fontId="13" fillId="0" borderId="23" xfId="1" applyFont="1" applyBorder="1" applyAlignment="1">
      <alignment horizontal="right" vertical="top"/>
    </xf>
    <xf numFmtId="0" fontId="13" fillId="0" borderId="24" xfId="1" applyFont="1" applyBorder="1" applyAlignment="1">
      <alignment horizontal="right" vertical="top"/>
    </xf>
    <xf numFmtId="0" fontId="13" fillId="0" borderId="25" xfId="1" applyFont="1" applyBorder="1" applyAlignment="1">
      <alignment horizontal="center" vertical="top"/>
    </xf>
    <xf numFmtId="0" fontId="13" fillId="0" borderId="8" xfId="1" applyFont="1" applyBorder="1" applyAlignment="1">
      <alignment vertical="top"/>
    </xf>
    <xf numFmtId="2" fontId="13" fillId="0" borderId="9" xfId="1" applyNumberFormat="1" applyFont="1" applyBorder="1" applyAlignment="1">
      <alignment vertical="top"/>
    </xf>
    <xf numFmtId="0" fontId="13" fillId="0" borderId="5" xfId="1" applyFont="1" applyBorder="1" applyAlignment="1">
      <alignment horizontal="center" vertical="center" wrapText="1"/>
    </xf>
    <xf numFmtId="0" fontId="13" fillId="0" borderId="22" xfId="1" applyFont="1" applyBorder="1" applyAlignment="1">
      <alignment horizontal="left" vertical="top"/>
    </xf>
    <xf numFmtId="2" fontId="13" fillId="0" borderId="5" xfId="1" applyNumberFormat="1" applyFont="1" applyBorder="1" applyAlignment="1">
      <alignment horizontal="right" vertical="center" wrapText="1"/>
    </xf>
    <xf numFmtId="0" fontId="13" fillId="0" borderId="0" xfId="1" applyFont="1" applyAlignment="1">
      <alignment horizontal="right" vertical="top"/>
    </xf>
    <xf numFmtId="2" fontId="12" fillId="0" borderId="6" xfId="1" applyNumberFormat="1" applyFont="1" applyBorder="1" applyAlignment="1">
      <alignment vertical="top"/>
    </xf>
    <xf numFmtId="2" fontId="13" fillId="0" borderId="5" xfId="1" applyNumberFormat="1" applyFont="1" applyBorder="1" applyAlignment="1">
      <alignment vertical="top"/>
    </xf>
    <xf numFmtId="0" fontId="13" fillId="0" borderId="24" xfId="1" applyFont="1" applyBorder="1" applyAlignment="1">
      <alignment vertical="top"/>
    </xf>
    <xf numFmtId="2" fontId="13" fillId="0" borderId="25" xfId="1" applyNumberFormat="1" applyFont="1" applyBorder="1" applyAlignment="1">
      <alignment vertical="top"/>
    </xf>
    <xf numFmtId="0" fontId="11" fillId="5" borderId="36" xfId="0" applyFont="1" applyFill="1" applyBorder="1" applyAlignment="1">
      <alignment horizontal="left" vertical="center" wrapText="1"/>
    </xf>
    <xf numFmtId="43" fontId="11" fillId="5" borderId="37" xfId="0" applyNumberFormat="1" applyFont="1" applyFill="1" applyBorder="1" applyAlignment="1">
      <alignment horizontal="right" vertical="center" wrapText="1"/>
    </xf>
    <xf numFmtId="0" fontId="13" fillId="0" borderId="38" xfId="0" applyFont="1" applyBorder="1" applyAlignment="1">
      <alignment horizontal="left" vertical="center" wrapText="1"/>
    </xf>
    <xf numFmtId="43" fontId="13" fillId="0" borderId="39" xfId="0" applyNumberFormat="1" applyFont="1" applyBorder="1" applyAlignment="1">
      <alignment horizontal="right" vertical="center" wrapText="1"/>
    </xf>
    <xf numFmtId="0" fontId="11" fillId="5" borderId="38" xfId="0" applyFont="1" applyFill="1" applyBorder="1" applyAlignment="1">
      <alignment horizontal="left" vertical="center" wrapText="1"/>
    </xf>
    <xf numFmtId="43" fontId="11" fillId="5" borderId="39" xfId="0" applyNumberFormat="1" applyFont="1" applyFill="1" applyBorder="1" applyAlignment="1">
      <alignment horizontal="right" vertical="center" wrapText="1"/>
    </xf>
    <xf numFmtId="0" fontId="7" fillId="0" borderId="38" xfId="0" applyFont="1" applyBorder="1" applyAlignment="1">
      <alignment horizontal="left" vertical="center" wrapText="1"/>
    </xf>
    <xf numFmtId="0" fontId="13" fillId="0" borderId="4" xfId="1" applyFont="1" applyBorder="1" applyAlignment="1">
      <alignment horizontal="left" vertical="center"/>
    </xf>
    <xf numFmtId="2" fontId="13" fillId="0" borderId="32" xfId="1" applyNumberFormat="1" applyFont="1" applyBorder="1" applyAlignment="1">
      <alignment horizontal="center" vertical="center"/>
    </xf>
    <xf numFmtId="0" fontId="13" fillId="0" borderId="4" xfId="1" applyFont="1" applyBorder="1" applyAlignment="1">
      <alignment vertical="center"/>
    </xf>
    <xf numFmtId="0" fontId="13" fillId="0" borderId="29" xfId="1" applyFont="1" applyBorder="1" applyAlignment="1">
      <alignment horizontal="left" vertical="center"/>
    </xf>
    <xf numFmtId="2" fontId="13" fillId="0" borderId="6" xfId="1" applyNumberFormat="1" applyFont="1" applyBorder="1" applyAlignment="1">
      <alignment horizontal="center" vertical="center"/>
    </xf>
    <xf numFmtId="1" fontId="11" fillId="9" borderId="11" xfId="1" applyNumberFormat="1" applyFont="1" applyFill="1" applyBorder="1" applyAlignment="1">
      <alignment horizontal="center" vertical="center" shrinkToFit="1"/>
    </xf>
    <xf numFmtId="2" fontId="13" fillId="0" borderId="3" xfId="1" applyNumberFormat="1" applyFont="1" applyBorder="1" applyAlignment="1">
      <alignment horizontal="center" vertical="top" wrapText="1"/>
    </xf>
    <xf numFmtId="0" fontId="13" fillId="0" borderId="5" xfId="1" applyFont="1" applyBorder="1" applyAlignment="1">
      <alignment horizontal="left" vertical="top"/>
    </xf>
    <xf numFmtId="0" fontId="13" fillId="0" borderId="4" xfId="1" applyFont="1" applyBorder="1" applyAlignment="1">
      <alignment horizontal="left" vertical="top"/>
    </xf>
    <xf numFmtId="2" fontId="13" fillId="0" borderId="5" xfId="1" applyNumberFormat="1" applyFont="1" applyBorder="1" applyAlignment="1">
      <alignment vertical="center"/>
    </xf>
    <xf numFmtId="2" fontId="13" fillId="0" borderId="6" xfId="1" applyNumberFormat="1" applyFont="1" applyBorder="1" applyAlignment="1">
      <alignment vertical="center"/>
    </xf>
    <xf numFmtId="0" fontId="20" fillId="0" borderId="0" xfId="1" applyFont="1" applyAlignment="1">
      <alignment horizontal="left" vertical="center"/>
    </xf>
    <xf numFmtId="0" fontId="13" fillId="0" borderId="29" xfId="1" applyFont="1" applyBorder="1" applyAlignment="1">
      <alignment horizontal="left" vertical="center" wrapText="1"/>
    </xf>
    <xf numFmtId="2" fontId="13" fillId="0" borderId="5" xfId="1" applyNumberFormat="1" applyFont="1" applyBorder="1" applyAlignment="1">
      <alignment horizontal="center" vertical="top"/>
    </xf>
    <xf numFmtId="0" fontId="0" fillId="0" borderId="3" xfId="0" applyBorder="1" applyAlignment="1">
      <alignment horizontal="center"/>
    </xf>
    <xf numFmtId="0" fontId="0" fillId="0" borderId="0" xfId="0" applyAlignment="1">
      <alignment horizontal="center"/>
    </xf>
    <xf numFmtId="0" fontId="7" fillId="0" borderId="4" xfId="0" applyFont="1" applyBorder="1"/>
    <xf numFmtId="0" fontId="0" fillId="0" borderId="5" xfId="0" applyBorder="1"/>
    <xf numFmtId="2" fontId="0" fillId="0" borderId="5" xfId="0" applyNumberFormat="1" applyBorder="1"/>
    <xf numFmtId="2" fontId="0" fillId="0" borderId="6" xfId="0" applyNumberFormat="1" applyBorder="1"/>
    <xf numFmtId="2" fontId="7" fillId="0" borderId="6" xfId="1" applyNumberFormat="1" applyFont="1" applyBorder="1" applyAlignment="1">
      <alignment vertical="center"/>
    </xf>
    <xf numFmtId="0" fontId="11" fillId="10" borderId="11" xfId="1" applyFont="1" applyFill="1" applyBorder="1" applyAlignment="1">
      <alignment horizontal="center" vertical="center"/>
    </xf>
    <xf numFmtId="2" fontId="13" fillId="0" borderId="16" xfId="1" applyNumberFormat="1" applyFont="1" applyBorder="1" applyAlignment="1">
      <alignment vertical="top" wrapText="1"/>
    </xf>
    <xf numFmtId="2" fontId="13" fillId="0" borderId="6" xfId="1" applyNumberFormat="1" applyFont="1" applyBorder="1" applyAlignment="1">
      <alignment vertical="top" wrapText="1"/>
    </xf>
    <xf numFmtId="2" fontId="13" fillId="0" borderId="6" xfId="1" applyNumberFormat="1" applyFont="1" applyBorder="1" applyAlignment="1">
      <alignment vertical="center" wrapText="1"/>
    </xf>
    <xf numFmtId="0" fontId="4" fillId="0" borderId="17" xfId="1" applyFont="1" applyBorder="1" applyAlignment="1">
      <alignment horizontal="right" vertical="top"/>
    </xf>
    <xf numFmtId="2" fontId="4" fillId="0" borderId="18" xfId="1" applyNumberFormat="1" applyFont="1" applyBorder="1" applyAlignment="1">
      <alignment vertical="top"/>
    </xf>
    <xf numFmtId="0" fontId="13" fillId="0" borderId="2" xfId="1" applyFont="1" applyBorder="1" applyAlignment="1">
      <alignment horizontal="center" vertical="center" wrapText="1"/>
    </xf>
    <xf numFmtId="0" fontId="13" fillId="0" borderId="30" xfId="1" applyFont="1" applyBorder="1" applyAlignment="1">
      <alignment vertical="center"/>
    </xf>
    <xf numFmtId="0" fontId="13" fillId="0" borderId="5" xfId="1" applyFont="1" applyBorder="1" applyAlignment="1">
      <alignment vertical="center"/>
    </xf>
    <xf numFmtId="0" fontId="7" fillId="0" borderId="30" xfId="0" applyFont="1" applyBorder="1" applyAlignment="1">
      <alignment horizontal="left"/>
    </xf>
    <xf numFmtId="1" fontId="11" fillId="11" borderId="11" xfId="1" applyNumberFormat="1" applyFont="1" applyFill="1" applyBorder="1" applyAlignment="1">
      <alignment horizontal="center" vertical="center" shrinkToFit="1"/>
    </xf>
    <xf numFmtId="0" fontId="13" fillId="0" borderId="42" xfId="0" applyFont="1" applyBorder="1" applyAlignment="1">
      <alignment horizontal="left" vertical="center" wrapText="1"/>
    </xf>
    <xf numFmtId="0" fontId="13" fillId="0" borderId="43" xfId="0" applyFont="1" applyBorder="1" applyAlignment="1">
      <alignment horizontal="left" vertical="center" wrapText="1"/>
    </xf>
    <xf numFmtId="0" fontId="13" fillId="0" borderId="43" xfId="0" applyFont="1" applyBorder="1" applyAlignment="1">
      <alignment horizontal="center" vertical="center" wrapText="1"/>
    </xf>
    <xf numFmtId="43" fontId="13" fillId="0" borderId="43" xfId="0" applyNumberFormat="1" applyFont="1" applyBorder="1" applyAlignment="1">
      <alignment horizontal="right" vertical="center" wrapText="1"/>
    </xf>
    <xf numFmtId="43" fontId="13" fillId="0" borderId="44" xfId="0" applyNumberFormat="1" applyFont="1" applyBorder="1" applyAlignment="1">
      <alignment horizontal="right" vertical="center" wrapText="1"/>
    </xf>
    <xf numFmtId="0" fontId="13" fillId="0" borderId="8" xfId="1" applyFont="1" applyBorder="1" applyAlignment="1">
      <alignment horizontal="center" vertical="top"/>
    </xf>
    <xf numFmtId="0" fontId="13" fillId="0" borderId="5" xfId="1" applyFont="1" applyBorder="1" applyAlignment="1">
      <alignment horizontal="right" vertical="center"/>
    </xf>
    <xf numFmtId="0" fontId="13" fillId="0" borderId="9" xfId="1" applyFont="1" applyBorder="1" applyAlignment="1">
      <alignment vertical="top"/>
    </xf>
    <xf numFmtId="2" fontId="4" fillId="0" borderId="9" xfId="1" applyNumberFormat="1" applyFont="1" applyBorder="1" applyAlignment="1">
      <alignment vertical="top"/>
    </xf>
    <xf numFmtId="0" fontId="13" fillId="0" borderId="7" xfId="1" applyFont="1" applyBorder="1" applyAlignment="1">
      <alignment horizontal="right" vertical="top"/>
    </xf>
    <xf numFmtId="0" fontId="13" fillId="0" borderId="8" xfId="1" applyFont="1" applyBorder="1" applyAlignment="1">
      <alignment horizontal="right" vertical="top"/>
    </xf>
    <xf numFmtId="0" fontId="13" fillId="0" borderId="9" xfId="1" applyFont="1" applyBorder="1" applyAlignment="1">
      <alignment horizontal="center" vertical="top"/>
    </xf>
    <xf numFmtId="2" fontId="13" fillId="0" borderId="22" xfId="1" applyNumberFormat="1" applyFont="1" applyBorder="1" applyAlignment="1">
      <alignment horizontal="right" vertical="center"/>
    </xf>
    <xf numFmtId="43" fontId="13" fillId="12" borderId="13" xfId="0" applyNumberFormat="1" applyFont="1" applyFill="1" applyBorder="1" applyAlignment="1">
      <alignment horizontal="right" vertical="center" wrapText="1"/>
    </xf>
    <xf numFmtId="0" fontId="13" fillId="0" borderId="22" xfId="1" applyFont="1" applyBorder="1" applyAlignment="1">
      <alignment vertical="center"/>
    </xf>
    <xf numFmtId="2" fontId="13" fillId="0" borderId="22" xfId="1" applyNumberFormat="1" applyFont="1" applyBorder="1" applyAlignment="1">
      <alignment vertical="center"/>
    </xf>
    <xf numFmtId="2" fontId="13" fillId="0" borderId="32" xfId="1" applyNumberFormat="1" applyFont="1" applyBorder="1" applyAlignment="1">
      <alignment vertical="center"/>
    </xf>
    <xf numFmtId="0" fontId="13" fillId="0" borderId="4" xfId="1" applyFont="1" applyBorder="1" applyAlignment="1">
      <alignment vertical="center" wrapText="1"/>
    </xf>
    <xf numFmtId="0" fontId="13" fillId="0" borderId="5" xfId="1" applyFont="1" applyBorder="1" applyAlignment="1">
      <alignment vertical="center" wrapText="1"/>
    </xf>
    <xf numFmtId="2" fontId="13" fillId="0" borderId="5" xfId="1" applyNumberFormat="1" applyFont="1" applyBorder="1" applyAlignment="1">
      <alignment vertical="center" wrapText="1"/>
    </xf>
    <xf numFmtId="0" fontId="13" fillId="0" borderId="4" xfId="1" applyFont="1" applyBorder="1" applyAlignment="1">
      <alignment horizontal="right" vertical="center"/>
    </xf>
    <xf numFmtId="0" fontId="13" fillId="0" borderId="4" xfId="1" applyFont="1" applyBorder="1" applyAlignment="1">
      <alignment vertical="top"/>
    </xf>
    <xf numFmtId="0" fontId="4" fillId="0" borderId="0" xfId="1" applyFont="1" applyAlignment="1">
      <alignment horizontal="right" vertical="top"/>
    </xf>
    <xf numFmtId="0" fontId="13" fillId="0" borderId="2" xfId="1" applyFont="1" applyBorder="1" applyAlignment="1">
      <alignment vertical="top"/>
    </xf>
    <xf numFmtId="2" fontId="15" fillId="0" borderId="6" xfId="1" applyNumberFormat="1" applyFont="1" applyBorder="1" applyAlignment="1">
      <alignment vertical="top"/>
    </xf>
    <xf numFmtId="0" fontId="13" fillId="0" borderId="6" xfId="1" applyFont="1" applyBorder="1" applyAlignment="1">
      <alignment horizontal="right" vertical="center"/>
    </xf>
    <xf numFmtId="2" fontId="11" fillId="0" borderId="6" xfId="1" applyNumberFormat="1" applyFont="1" applyBorder="1" applyAlignment="1">
      <alignment vertical="top"/>
    </xf>
    <xf numFmtId="0" fontId="13" fillId="0" borderId="7" xfId="1" applyFont="1" applyBorder="1" applyAlignment="1">
      <alignment vertical="center"/>
    </xf>
    <xf numFmtId="0" fontId="13" fillId="0" borderId="8" xfId="1" applyFont="1" applyBorder="1" applyAlignment="1">
      <alignment vertical="center"/>
    </xf>
    <xf numFmtId="2" fontId="13" fillId="0" borderId="8" xfId="1" applyNumberFormat="1" applyFont="1" applyBorder="1" applyAlignment="1">
      <alignment vertical="center"/>
    </xf>
    <xf numFmtId="2" fontId="13" fillId="0" borderId="9" xfId="1" applyNumberFormat="1" applyFont="1" applyBorder="1" applyAlignment="1">
      <alignment vertical="center"/>
    </xf>
    <xf numFmtId="2" fontId="0" fillId="0" borderId="3" xfId="0" applyNumberFormat="1" applyBorder="1" applyAlignment="1">
      <alignment horizontal="right"/>
    </xf>
    <xf numFmtId="0" fontId="13" fillId="0" borderId="1" xfId="1" applyFont="1" applyBorder="1" applyAlignment="1">
      <alignment horizontal="left" vertical="center" wrapText="1"/>
    </xf>
    <xf numFmtId="0" fontId="13" fillId="0" borderId="2" xfId="1" applyFont="1" applyBorder="1" applyAlignment="1">
      <alignment horizontal="left" vertical="center" wrapText="1"/>
    </xf>
    <xf numFmtId="2" fontId="13" fillId="0" borderId="2" xfId="1" applyNumberFormat="1" applyFont="1" applyBorder="1" applyAlignment="1">
      <alignment horizontal="right" vertical="center"/>
    </xf>
    <xf numFmtId="0" fontId="0" fillId="0" borderId="0" xfId="0" applyAlignment="1">
      <alignment horizontal="center" vertical="center"/>
    </xf>
    <xf numFmtId="2" fontId="0" fillId="0" borderId="22" xfId="0" applyNumberFormat="1" applyBorder="1" applyAlignment="1">
      <alignment horizontal="right" vertical="center"/>
    </xf>
    <xf numFmtId="2" fontId="13" fillId="0" borderId="16" xfId="1" applyNumberFormat="1" applyFont="1" applyBorder="1" applyAlignment="1">
      <alignment vertical="center" wrapText="1"/>
    </xf>
    <xf numFmtId="2" fontId="11" fillId="0" borderId="32" xfId="1" applyNumberFormat="1" applyFont="1" applyBorder="1" applyAlignment="1">
      <alignment horizontal="right" vertical="center"/>
    </xf>
    <xf numFmtId="2" fontId="12" fillId="0" borderId="32" xfId="1" applyNumberFormat="1" applyFont="1" applyBorder="1" applyAlignment="1">
      <alignment horizontal="right" vertical="center"/>
    </xf>
    <xf numFmtId="0" fontId="7" fillId="0" borderId="15" xfId="1" applyFont="1" applyBorder="1" applyAlignment="1">
      <alignment horizontal="center" vertical="center" wrapText="1"/>
    </xf>
    <xf numFmtId="0" fontId="13" fillId="0" borderId="30" xfId="1" applyFont="1" applyBorder="1" applyAlignment="1">
      <alignment horizontal="left" vertical="top"/>
    </xf>
    <xf numFmtId="2" fontId="13" fillId="0" borderId="22" xfId="1" applyNumberFormat="1" applyFont="1" applyBorder="1" applyAlignment="1">
      <alignment vertical="top"/>
    </xf>
    <xf numFmtId="2" fontId="13" fillId="0" borderId="32" xfId="1" applyNumberFormat="1" applyFont="1" applyBorder="1" applyAlignment="1">
      <alignment vertical="top" wrapText="1"/>
    </xf>
    <xf numFmtId="0" fontId="7" fillId="0" borderId="16" xfId="1" applyFont="1" applyBorder="1" applyAlignment="1">
      <alignment horizontal="center" vertical="center" wrapText="1"/>
    </xf>
    <xf numFmtId="2" fontId="12" fillId="0" borderId="6" xfId="1" applyNumberFormat="1" applyFont="1" applyBorder="1" applyAlignment="1">
      <alignment horizontal="right" vertical="center"/>
    </xf>
    <xf numFmtId="2" fontId="21" fillId="0" borderId="6" xfId="1" applyNumberFormat="1" applyFont="1" applyBorder="1" applyAlignment="1">
      <alignment horizontal="right" vertical="center"/>
    </xf>
    <xf numFmtId="2" fontId="15" fillId="0" borderId="6" xfId="1" applyNumberFormat="1" applyFont="1" applyBorder="1" applyAlignment="1">
      <alignment horizontal="right" vertical="center"/>
    </xf>
    <xf numFmtId="2" fontId="4" fillId="0" borderId="6" xfId="1" applyNumberFormat="1" applyFont="1" applyBorder="1" applyAlignment="1">
      <alignment horizontal="right" vertical="center"/>
    </xf>
    <xf numFmtId="2" fontId="7" fillId="0" borderId="6" xfId="1" applyNumberFormat="1" applyFont="1" applyBorder="1" applyAlignment="1">
      <alignment horizontal="right" vertical="center"/>
    </xf>
    <xf numFmtId="2" fontId="12" fillId="0" borderId="6" xfId="1" applyNumberFormat="1" applyFont="1" applyBorder="1" applyAlignment="1">
      <alignment vertical="center"/>
    </xf>
    <xf numFmtId="2" fontId="13" fillId="0" borderId="32" xfId="1" applyNumberFormat="1" applyFont="1" applyBorder="1" applyAlignment="1">
      <alignment horizontal="center" vertical="center" wrapText="1"/>
    </xf>
    <xf numFmtId="2" fontId="14" fillId="0" borderId="0" xfId="1" applyNumberFormat="1" applyAlignment="1">
      <alignment horizontal="left" vertical="top"/>
    </xf>
    <xf numFmtId="0" fontId="13" fillId="0" borderId="34" xfId="1" applyFont="1" applyBorder="1" applyAlignment="1">
      <alignment vertical="top"/>
    </xf>
    <xf numFmtId="2" fontId="13" fillId="0" borderId="46" xfId="1" applyNumberFormat="1" applyFont="1" applyBorder="1" applyAlignment="1">
      <alignment vertical="top"/>
    </xf>
    <xf numFmtId="1" fontId="11" fillId="8" borderId="47" xfId="1" applyNumberFormat="1" applyFont="1" applyFill="1" applyBorder="1" applyAlignment="1">
      <alignment horizontal="center" vertical="center" shrinkToFit="1"/>
    </xf>
    <xf numFmtId="0" fontId="14" fillId="0" borderId="9" xfId="1" applyBorder="1" applyAlignment="1">
      <alignment horizontal="left" vertical="center"/>
    </xf>
    <xf numFmtId="0" fontId="13" fillId="0" borderId="22" xfId="1" applyFont="1" applyBorder="1" applyAlignment="1">
      <alignment horizontal="center" vertical="top"/>
    </xf>
    <xf numFmtId="2" fontId="13" fillId="0" borderId="32" xfId="1" applyNumberFormat="1" applyFont="1" applyBorder="1" applyAlignment="1">
      <alignment horizontal="center" vertical="top" wrapText="1"/>
    </xf>
    <xf numFmtId="1" fontId="11" fillId="8" borderId="26" xfId="1" applyNumberFormat="1" applyFont="1" applyFill="1" applyBorder="1" applyAlignment="1">
      <alignment horizontal="center" vertical="center" shrinkToFit="1"/>
    </xf>
    <xf numFmtId="0" fontId="14" fillId="0" borderId="6" xfId="1" applyBorder="1" applyAlignment="1">
      <alignment horizontal="left" vertical="center"/>
    </xf>
    <xf numFmtId="0" fontId="14" fillId="0" borderId="34" xfId="1" applyBorder="1" applyAlignment="1">
      <alignment horizontal="left" vertical="center"/>
    </xf>
    <xf numFmtId="0" fontId="14" fillId="0" borderId="24" xfId="1" applyBorder="1" applyAlignment="1">
      <alignment horizontal="left" vertical="center"/>
    </xf>
    <xf numFmtId="0" fontId="4" fillId="4" borderId="11" xfId="0" applyFont="1" applyFill="1" applyBorder="1" applyAlignment="1">
      <alignment horizontal="right" vertical="center" wrapText="1"/>
    </xf>
    <xf numFmtId="0" fontId="4" fillId="4" borderId="0" xfId="0" applyFont="1" applyFill="1" applyAlignment="1">
      <alignment horizontal="left" vertical="center" wrapText="1"/>
    </xf>
    <xf numFmtId="0" fontId="4" fillId="4" borderId="0" xfId="0" applyFont="1" applyFill="1" applyAlignment="1">
      <alignment horizontal="right" vertical="center" wrapText="1"/>
    </xf>
    <xf numFmtId="4" fontId="4" fillId="4" borderId="0" xfId="0" applyNumberFormat="1" applyFont="1" applyFill="1" applyAlignment="1">
      <alignment horizontal="right" vertical="center" wrapText="1"/>
    </xf>
    <xf numFmtId="4" fontId="7" fillId="4" borderId="0" xfId="0" applyNumberFormat="1" applyFont="1" applyFill="1" applyAlignment="1">
      <alignment horizontal="right" vertical="center" wrapText="1"/>
    </xf>
    <xf numFmtId="0" fontId="2" fillId="0" borderId="0" xfId="0" applyFont="1" applyAlignment="1">
      <alignment horizontal="right" vertical="center"/>
    </xf>
    <xf numFmtId="0" fontId="8" fillId="0" borderId="7" xfId="0" applyFont="1" applyBorder="1" applyAlignment="1">
      <alignment horizontal="left" vertical="center" wrapText="1"/>
    </xf>
    <xf numFmtId="0" fontId="8" fillId="0" borderId="8" xfId="0" applyFont="1" applyBorder="1" applyAlignment="1">
      <alignment horizontal="left" vertical="center" wrapText="1"/>
    </xf>
    <xf numFmtId="0" fontId="8" fillId="0" borderId="9" xfId="0" applyFont="1" applyBorder="1" applyAlignment="1">
      <alignment horizontal="left" vertical="center" wrapText="1"/>
    </xf>
    <xf numFmtId="0" fontId="9" fillId="2" borderId="10" xfId="0" applyFont="1" applyFill="1" applyBorder="1" applyAlignment="1">
      <alignment horizontal="center" vertical="center"/>
    </xf>
    <xf numFmtId="0" fontId="10" fillId="3" borderId="11"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0" borderId="11" xfId="0" applyFont="1" applyBorder="1" applyAlignment="1">
      <alignment horizontal="center" vertical="center"/>
    </xf>
    <xf numFmtId="0" fontId="5" fillId="0" borderId="4" xfId="0" applyFont="1" applyBorder="1" applyAlignment="1">
      <alignment horizontal="left" vertical="top" wrapText="1"/>
    </xf>
    <xf numFmtId="0" fontId="5" fillId="0" borderId="5" xfId="0" applyFont="1" applyBorder="1" applyAlignment="1">
      <alignment horizontal="left" vertical="top" wrapText="1"/>
    </xf>
    <xf numFmtId="0" fontId="5" fillId="0" borderId="6" xfId="0" applyFont="1" applyBorder="1" applyAlignment="1">
      <alignment horizontal="left" vertical="top" wrapText="1"/>
    </xf>
    <xf numFmtId="0" fontId="6" fillId="0" borderId="4" xfId="0" applyFont="1" applyBorder="1" applyAlignment="1">
      <alignment horizontal="right" vertical="center"/>
    </xf>
    <xf numFmtId="0" fontId="6" fillId="0" borderId="5" xfId="0" applyFont="1" applyBorder="1" applyAlignment="1">
      <alignment horizontal="right" vertical="center"/>
    </xf>
    <xf numFmtId="44" fontId="6" fillId="0" borderId="5" xfId="0" applyNumberFormat="1" applyFont="1" applyBorder="1" applyAlignment="1">
      <alignment horizontal="center" vertical="center"/>
    </xf>
    <xf numFmtId="0" fontId="8" fillId="0" borderId="4" xfId="0" applyFont="1" applyBorder="1" applyAlignment="1">
      <alignment horizontal="left" vertical="center" wrapText="1"/>
    </xf>
    <xf numFmtId="0" fontId="6" fillId="0" borderId="5" xfId="0" applyFont="1" applyBorder="1" applyAlignment="1">
      <alignment horizontal="left" vertical="center"/>
    </xf>
    <xf numFmtId="0" fontId="6" fillId="0" borderId="6" xfId="0" applyFont="1" applyBorder="1" applyAlignment="1">
      <alignment horizontal="left" vertical="center"/>
    </xf>
    <xf numFmtId="0" fontId="6" fillId="0" borderId="7" xfId="0" applyFont="1" applyBorder="1" applyAlignment="1">
      <alignment horizontal="right" vertical="center"/>
    </xf>
    <xf numFmtId="0" fontId="6" fillId="0" borderId="8" xfId="0" applyFont="1" applyBorder="1" applyAlignment="1">
      <alignment horizontal="right" vertical="center"/>
    </xf>
    <xf numFmtId="44" fontId="6" fillId="0" borderId="8" xfId="0" applyNumberFormat="1" applyFont="1" applyBorder="1" applyAlignment="1">
      <alignment horizontal="center" vertical="center"/>
    </xf>
    <xf numFmtId="0" fontId="2" fillId="0" borderId="0" xfId="0" applyFont="1" applyAlignment="1">
      <alignment horizontal="center" wrapText="1"/>
    </xf>
    <xf numFmtId="0" fontId="3" fillId="0" borderId="0" xfId="0" applyFont="1" applyAlignment="1">
      <alignment horizontal="left" vertical="center" wrapText="1"/>
    </xf>
    <xf numFmtId="0" fontId="4" fillId="0" borderId="0" xfId="0" applyFont="1" applyAlignment="1">
      <alignment horizontal="left" vertical="center" wrapText="1"/>
    </xf>
    <xf numFmtId="0" fontId="4" fillId="0" borderId="0" xfId="0" applyFont="1" applyAlignment="1">
      <alignment horizontal="left" vertical="top" wrapText="1"/>
    </xf>
    <xf numFmtId="0" fontId="5" fillId="0" borderId="1" xfId="0" applyFont="1" applyBorder="1" applyAlignment="1">
      <alignment horizontal="left" vertical="top" wrapText="1"/>
    </xf>
    <xf numFmtId="0" fontId="5" fillId="0" borderId="2" xfId="0" applyFont="1" applyBorder="1" applyAlignment="1">
      <alignment horizontal="left" vertical="top" wrapText="1"/>
    </xf>
    <xf numFmtId="0" fontId="5" fillId="0" borderId="3" xfId="0" applyFont="1" applyBorder="1" applyAlignment="1">
      <alignment horizontal="left" vertical="top" wrapText="1"/>
    </xf>
    <xf numFmtId="0" fontId="6" fillId="0" borderId="1" xfId="0" applyFont="1" applyBorder="1" applyAlignment="1">
      <alignment horizontal="right" vertical="center"/>
    </xf>
    <xf numFmtId="0" fontId="6" fillId="0" borderId="2" xfId="0" applyFont="1" applyBorder="1" applyAlignment="1">
      <alignment horizontal="right" vertical="center"/>
    </xf>
    <xf numFmtId="44" fontId="6" fillId="0" borderId="2" xfId="0" applyNumberFormat="1" applyFont="1" applyBorder="1" applyAlignment="1">
      <alignment horizontal="center" vertical="center"/>
    </xf>
    <xf numFmtId="0" fontId="12" fillId="0" borderId="4" xfId="1" applyFont="1" applyBorder="1" applyAlignment="1">
      <alignment horizontal="right" vertical="top"/>
    </xf>
    <xf numFmtId="0" fontId="12" fillId="0" borderId="5" xfId="1" applyFont="1" applyBorder="1" applyAlignment="1">
      <alignment horizontal="right" vertical="top"/>
    </xf>
    <xf numFmtId="0" fontId="4" fillId="0" borderId="4" xfId="1" applyFont="1" applyBorder="1" applyAlignment="1">
      <alignment horizontal="right" vertical="top"/>
    </xf>
    <xf numFmtId="0" fontId="4" fillId="0" borderId="5" xfId="1" applyFont="1" applyBorder="1" applyAlignment="1">
      <alignment horizontal="right" vertical="top"/>
    </xf>
    <xf numFmtId="0" fontId="4" fillId="8" borderId="11" xfId="1" applyFont="1" applyFill="1" applyBorder="1" applyAlignment="1">
      <alignment horizontal="left" vertical="center" wrapText="1"/>
    </xf>
    <xf numFmtId="0" fontId="13" fillId="0" borderId="4" xfId="1" applyFont="1" applyBorder="1" applyAlignment="1">
      <alignment horizontal="right" vertical="top"/>
    </xf>
    <xf numFmtId="0" fontId="13" fillId="0" borderId="5" xfId="1" applyFont="1" applyBorder="1" applyAlignment="1">
      <alignment horizontal="right" vertical="top"/>
    </xf>
    <xf numFmtId="0" fontId="13" fillId="0" borderId="1" xfId="1" applyFont="1" applyBorder="1" applyAlignment="1">
      <alignment horizontal="right" vertical="top"/>
    </xf>
    <xf numFmtId="0" fontId="13" fillId="0" borderId="2" xfId="1" applyFont="1" applyBorder="1" applyAlignment="1">
      <alignment horizontal="right" vertical="top"/>
    </xf>
    <xf numFmtId="0" fontId="4" fillId="0" borderId="4" xfId="1" applyFont="1" applyBorder="1" applyAlignment="1">
      <alignment horizontal="right" vertical="center" wrapText="1"/>
    </xf>
    <xf numFmtId="0" fontId="4" fillId="0" borderId="5" xfId="1" applyFont="1" applyBorder="1" applyAlignment="1">
      <alignment horizontal="right" vertical="center" wrapText="1"/>
    </xf>
    <xf numFmtId="0" fontId="4" fillId="11" borderId="11" xfId="1" applyFont="1" applyFill="1" applyBorder="1" applyAlignment="1">
      <alignment horizontal="left" vertical="center" wrapText="1"/>
    </xf>
    <xf numFmtId="0" fontId="7" fillId="0" borderId="4" xfId="1" applyFont="1" applyBorder="1" applyAlignment="1">
      <alignment horizontal="right" vertical="top"/>
    </xf>
    <xf numFmtId="0" fontId="7" fillId="0" borderId="5" xfId="1" applyFont="1" applyBorder="1" applyAlignment="1">
      <alignment horizontal="right" vertical="top"/>
    </xf>
    <xf numFmtId="0" fontId="7" fillId="0" borderId="4" xfId="1" applyFont="1" applyBorder="1" applyAlignment="1">
      <alignment horizontal="right" vertical="top" wrapText="1"/>
    </xf>
    <xf numFmtId="0" fontId="7" fillId="0" borderId="5" xfId="1" applyFont="1" applyBorder="1" applyAlignment="1">
      <alignment horizontal="right" vertical="top" wrapText="1"/>
    </xf>
    <xf numFmtId="0" fontId="4" fillId="0" borderId="4" xfId="1" applyFont="1" applyBorder="1" applyAlignment="1">
      <alignment horizontal="right" vertical="top" wrapText="1"/>
    </xf>
    <xf numFmtId="0" fontId="4" fillId="0" borderId="5" xfId="1" applyFont="1" applyBorder="1" applyAlignment="1">
      <alignment horizontal="right" vertical="top" wrapText="1"/>
    </xf>
    <xf numFmtId="0" fontId="13" fillId="0" borderId="4" xfId="1" applyFont="1" applyBorder="1" applyAlignment="1">
      <alignment horizontal="right" vertical="top" wrapText="1"/>
    </xf>
    <xf numFmtId="0" fontId="13" fillId="0" borderId="5" xfId="1" applyFont="1" applyBorder="1" applyAlignment="1">
      <alignment horizontal="right" vertical="top" wrapText="1"/>
    </xf>
    <xf numFmtId="0" fontId="11" fillId="7" borderId="11" xfId="1" applyFont="1" applyFill="1" applyBorder="1" applyAlignment="1">
      <alignment horizontal="left" vertical="center"/>
    </xf>
    <xf numFmtId="0" fontId="4" fillId="8" borderId="26" xfId="1" applyFont="1" applyFill="1" applyBorder="1" applyAlignment="1">
      <alignment horizontal="left" vertical="center" wrapText="1"/>
    </xf>
    <xf numFmtId="0" fontId="4" fillId="8" borderId="27" xfId="1" applyFont="1" applyFill="1" applyBorder="1" applyAlignment="1">
      <alignment horizontal="left" vertical="center" wrapText="1"/>
    </xf>
    <xf numFmtId="0" fontId="4" fillId="8" borderId="28" xfId="1" applyFont="1" applyFill="1" applyBorder="1" applyAlignment="1">
      <alignment horizontal="left" vertical="center" wrapText="1"/>
    </xf>
    <xf numFmtId="0" fontId="4" fillId="2" borderId="11" xfId="1" applyFont="1" applyFill="1" applyBorder="1" applyAlignment="1">
      <alignment horizontal="left" vertical="center" wrapText="1"/>
    </xf>
    <xf numFmtId="0" fontId="16" fillId="6" borderId="19" xfId="1" applyFont="1" applyFill="1" applyBorder="1" applyAlignment="1">
      <alignment horizontal="center" vertical="center" wrapText="1"/>
    </xf>
    <xf numFmtId="0" fontId="16" fillId="6" borderId="20" xfId="1" applyFont="1" applyFill="1" applyBorder="1" applyAlignment="1">
      <alignment horizontal="center" vertical="center" wrapText="1"/>
    </xf>
    <xf numFmtId="0" fontId="16" fillId="6" borderId="21" xfId="1" applyFont="1" applyFill="1" applyBorder="1" applyAlignment="1">
      <alignment horizontal="center" vertical="center" wrapText="1"/>
    </xf>
    <xf numFmtId="0" fontId="13" fillId="0" borderId="4" xfId="1" applyFont="1" applyBorder="1" applyAlignment="1">
      <alignment horizontal="right" vertical="center" wrapText="1"/>
    </xf>
    <xf numFmtId="0" fontId="13" fillId="0" borderId="5" xfId="1" applyFont="1" applyBorder="1" applyAlignment="1">
      <alignment horizontal="right" vertical="center" wrapText="1"/>
    </xf>
    <xf numFmtId="0" fontId="11" fillId="0" borderId="4" xfId="1" applyFont="1" applyBorder="1" applyAlignment="1">
      <alignment horizontal="right" vertical="center" wrapText="1"/>
    </xf>
    <xf numFmtId="0" fontId="11" fillId="0" borderId="5" xfId="1" applyFont="1" applyBorder="1" applyAlignment="1">
      <alignment horizontal="right" vertical="center" wrapText="1"/>
    </xf>
    <xf numFmtId="0" fontId="12" fillId="0" borderId="4" xfId="1" applyFont="1" applyBorder="1" applyAlignment="1">
      <alignment horizontal="right" vertical="center" wrapText="1"/>
    </xf>
    <xf numFmtId="0" fontId="12" fillId="0" borderId="5" xfId="1" applyFont="1" applyBorder="1" applyAlignment="1">
      <alignment horizontal="right" vertical="center" wrapText="1"/>
    </xf>
    <xf numFmtId="0" fontId="4" fillId="0" borderId="7" xfId="1" applyFont="1" applyBorder="1" applyAlignment="1">
      <alignment horizontal="right" vertical="top"/>
    </xf>
    <xf numFmtId="0" fontId="4" fillId="0" borderId="8" xfId="1" applyFont="1" applyBorder="1" applyAlignment="1">
      <alignment horizontal="right" vertical="top"/>
    </xf>
    <xf numFmtId="0" fontId="13" fillId="0" borderId="1" xfId="1" applyFont="1" applyBorder="1" applyAlignment="1">
      <alignment horizontal="right" vertical="top" wrapText="1"/>
    </xf>
    <xf numFmtId="0" fontId="13" fillId="0" borderId="2" xfId="1" applyFont="1" applyBorder="1" applyAlignment="1">
      <alignment horizontal="right" vertical="top" wrapText="1"/>
    </xf>
    <xf numFmtId="0" fontId="13" fillId="0" borderId="1" xfId="1" applyFont="1" applyBorder="1" applyAlignment="1">
      <alignment horizontal="center" vertical="top"/>
    </xf>
    <xf numFmtId="0" fontId="13" fillId="0" borderId="2" xfId="1" applyFont="1" applyBorder="1" applyAlignment="1">
      <alignment horizontal="center" vertical="top"/>
    </xf>
    <xf numFmtId="0" fontId="13" fillId="0" borderId="30" xfId="1" applyFont="1" applyBorder="1" applyAlignment="1">
      <alignment horizontal="center" vertical="top"/>
    </xf>
    <xf numFmtId="0" fontId="13" fillId="0" borderId="22" xfId="1" applyFont="1" applyBorder="1" applyAlignment="1">
      <alignment horizontal="center" vertical="top"/>
    </xf>
    <xf numFmtId="0" fontId="13" fillId="0" borderId="4" xfId="1" applyFont="1" applyBorder="1" applyAlignment="1">
      <alignment horizontal="center" vertical="top"/>
    </xf>
    <xf numFmtId="0" fontId="13" fillId="0" borderId="5" xfId="1" applyFont="1" applyBorder="1" applyAlignment="1">
      <alignment horizontal="center" vertical="top"/>
    </xf>
    <xf numFmtId="0" fontId="21" fillId="0" borderId="4" xfId="1" applyFont="1" applyBorder="1" applyAlignment="1">
      <alignment horizontal="right" vertical="center" wrapText="1"/>
    </xf>
    <xf numFmtId="0" fontId="21" fillId="0" borderId="5" xfId="1" applyFont="1" applyBorder="1" applyAlignment="1">
      <alignment horizontal="right" vertical="center" wrapText="1"/>
    </xf>
    <xf numFmtId="0" fontId="15" fillId="0" borderId="4" xfId="1" applyFont="1" applyBorder="1" applyAlignment="1">
      <alignment horizontal="right" vertical="center" wrapText="1"/>
    </xf>
    <xf numFmtId="0" fontId="15" fillId="0" borderId="5" xfId="1" applyFont="1" applyBorder="1" applyAlignment="1">
      <alignment horizontal="right" vertical="center" wrapText="1"/>
    </xf>
    <xf numFmtId="0" fontId="7" fillId="0" borderId="4" xfId="1" applyFont="1" applyBorder="1" applyAlignment="1">
      <alignment horizontal="right" vertical="center" wrapText="1"/>
    </xf>
    <xf numFmtId="0" fontId="7" fillId="0" borderId="5" xfId="1" applyFont="1" applyBorder="1" applyAlignment="1">
      <alignment horizontal="right" vertical="center" wrapText="1"/>
    </xf>
    <xf numFmtId="0" fontId="13" fillId="0" borderId="4" xfId="1" applyFont="1" applyBorder="1" applyAlignment="1">
      <alignment horizontal="center" vertical="center" wrapText="1"/>
    </xf>
    <xf numFmtId="0" fontId="13" fillId="0" borderId="5" xfId="1" applyFont="1" applyBorder="1" applyAlignment="1">
      <alignment horizontal="center" vertical="center" wrapText="1"/>
    </xf>
    <xf numFmtId="0" fontId="13" fillId="0" borderId="4" xfId="1" applyFont="1" applyBorder="1" applyAlignment="1">
      <alignment horizontal="right" vertical="center"/>
    </xf>
    <xf numFmtId="0" fontId="13" fillId="0" borderId="5" xfId="1" applyFont="1" applyBorder="1" applyAlignment="1">
      <alignment horizontal="right" vertical="center"/>
    </xf>
    <xf numFmtId="0" fontId="4" fillId="9" borderId="11" xfId="1" applyFont="1" applyFill="1" applyBorder="1" applyAlignment="1">
      <alignment horizontal="left" vertical="center" wrapText="1"/>
    </xf>
    <xf numFmtId="0" fontId="13" fillId="0" borderId="29" xfId="1" applyFont="1" applyBorder="1" applyAlignment="1">
      <alignment horizontal="center" vertical="top"/>
    </xf>
    <xf numFmtId="0" fontId="13" fillId="0" borderId="34" xfId="1" applyFont="1" applyBorder="1" applyAlignment="1">
      <alignment horizontal="center" vertical="top"/>
    </xf>
    <xf numFmtId="0" fontId="13" fillId="0" borderId="4" xfId="1" applyFont="1" applyBorder="1" applyAlignment="1">
      <alignment horizontal="left" vertical="top"/>
    </xf>
    <xf numFmtId="0" fontId="13" fillId="0" borderId="5" xfId="1" applyFont="1" applyBorder="1" applyAlignment="1">
      <alignment horizontal="left" vertical="top"/>
    </xf>
    <xf numFmtId="2" fontId="13" fillId="0" borderId="5" xfId="1" applyNumberFormat="1" applyFont="1" applyBorder="1" applyAlignment="1">
      <alignment horizontal="center" vertical="top"/>
    </xf>
    <xf numFmtId="0" fontId="11" fillId="0" borderId="4" xfId="1" applyFont="1" applyBorder="1" applyAlignment="1">
      <alignment horizontal="left" vertical="top"/>
    </xf>
    <xf numFmtId="0" fontId="11" fillId="0" borderId="5" xfId="1" applyFont="1" applyBorder="1" applyAlignment="1">
      <alignment horizontal="left" vertical="top"/>
    </xf>
    <xf numFmtId="0" fontId="12" fillId="0" borderId="35" xfId="1" applyFont="1" applyBorder="1" applyAlignment="1">
      <alignment horizontal="right" vertical="top"/>
    </xf>
    <xf numFmtId="0" fontId="12" fillId="0" borderId="45" xfId="1" applyFont="1" applyBorder="1" applyAlignment="1">
      <alignment horizontal="right" vertical="top"/>
    </xf>
    <xf numFmtId="0" fontId="12" fillId="0" borderId="33" xfId="1" applyFont="1" applyBorder="1" applyAlignment="1">
      <alignment horizontal="right" vertical="top"/>
    </xf>
    <xf numFmtId="0" fontId="13" fillId="0" borderId="4" xfId="1" applyFont="1" applyBorder="1" applyAlignment="1">
      <alignment horizontal="left" vertical="top" wrapText="1"/>
    </xf>
    <xf numFmtId="0" fontId="13" fillId="0" borderId="5" xfId="1" applyFont="1" applyBorder="1" applyAlignment="1">
      <alignment horizontal="left" vertical="top" wrapText="1"/>
    </xf>
    <xf numFmtId="0" fontId="13" fillId="0" borderId="35" xfId="1" applyFont="1" applyBorder="1" applyAlignment="1">
      <alignment horizontal="right" vertical="top"/>
    </xf>
    <xf numFmtId="0" fontId="13" fillId="0" borderId="45" xfId="1" applyFont="1" applyBorder="1" applyAlignment="1">
      <alignment horizontal="right" vertical="top"/>
    </xf>
    <xf numFmtId="0" fontId="13" fillId="0" borderId="33" xfId="1" applyFont="1" applyBorder="1" applyAlignment="1">
      <alignment horizontal="right" vertical="top"/>
    </xf>
    <xf numFmtId="0" fontId="13" fillId="0" borderId="7" xfId="1" applyFont="1" applyBorder="1" applyAlignment="1">
      <alignment horizontal="center" vertical="top"/>
    </xf>
    <xf numFmtId="0" fontId="13" fillId="0" borderId="8" xfId="1" applyFont="1" applyBorder="1" applyAlignment="1">
      <alignment horizontal="center" vertical="top"/>
    </xf>
    <xf numFmtId="0" fontId="15" fillId="0" borderId="4" xfId="1" applyFont="1" applyBorder="1" applyAlignment="1">
      <alignment horizontal="right" vertical="top"/>
    </xf>
    <xf numFmtId="0" fontId="15" fillId="0" borderId="5" xfId="1" applyFont="1" applyBorder="1" applyAlignment="1">
      <alignment horizontal="right" vertical="top"/>
    </xf>
    <xf numFmtId="0" fontId="4" fillId="0" borderId="35" xfId="1" applyFont="1" applyBorder="1" applyAlignment="1">
      <alignment horizontal="right" vertical="top"/>
    </xf>
    <xf numFmtId="0" fontId="4" fillId="0" borderId="45" xfId="1" applyFont="1" applyBorder="1" applyAlignment="1">
      <alignment horizontal="right" vertical="top"/>
    </xf>
    <xf numFmtId="0" fontId="4" fillId="0" borderId="33" xfId="1" applyFont="1" applyBorder="1" applyAlignment="1">
      <alignment horizontal="right" vertical="top"/>
    </xf>
    <xf numFmtId="0" fontId="7" fillId="0" borderId="35" xfId="1" applyFont="1" applyBorder="1" applyAlignment="1">
      <alignment horizontal="right" vertical="top"/>
    </xf>
    <xf numFmtId="0" fontId="7" fillId="0" borderId="45" xfId="1" applyFont="1" applyBorder="1" applyAlignment="1">
      <alignment horizontal="right" vertical="top"/>
    </xf>
    <xf numFmtId="0" fontId="7" fillId="0" borderId="33" xfId="1" applyFont="1" applyBorder="1" applyAlignment="1">
      <alignment horizontal="right" vertical="top"/>
    </xf>
    <xf numFmtId="0" fontId="16" fillId="6" borderId="40" xfId="1" applyFont="1" applyFill="1" applyBorder="1" applyAlignment="1">
      <alignment horizontal="center" vertical="center" wrapText="1"/>
    </xf>
    <xf numFmtId="0" fontId="16" fillId="6" borderId="41" xfId="1" applyFont="1" applyFill="1" applyBorder="1" applyAlignment="1">
      <alignment horizontal="center" vertical="center" wrapText="1"/>
    </xf>
    <xf numFmtId="0" fontId="11" fillId="0" borderId="4" xfId="1" applyFont="1" applyBorder="1" applyAlignment="1">
      <alignment horizontal="right" vertical="top"/>
    </xf>
    <xf numFmtId="0" fontId="11" fillId="0" borderId="5" xfId="1" applyFont="1" applyBorder="1" applyAlignment="1">
      <alignment horizontal="right" vertical="top"/>
    </xf>
    <xf numFmtId="0" fontId="13" fillId="0" borderId="29" xfId="1" applyFont="1" applyBorder="1" applyAlignment="1">
      <alignment horizontal="left" vertical="center"/>
    </xf>
    <xf numFmtId="0" fontId="13" fillId="0" borderId="30" xfId="1" applyFont="1" applyBorder="1" applyAlignment="1">
      <alignment horizontal="left" vertical="center"/>
    </xf>
    <xf numFmtId="0" fontId="13" fillId="0" borderId="1" xfId="1" applyFont="1" applyBorder="1" applyAlignment="1">
      <alignment horizontal="center" vertical="center" wrapText="1"/>
    </xf>
    <xf numFmtId="0" fontId="13" fillId="0" borderId="2" xfId="1" applyFont="1" applyBorder="1" applyAlignment="1">
      <alignment horizontal="center" vertical="center" wrapText="1"/>
    </xf>
    <xf numFmtId="0" fontId="7" fillId="0" borderId="1" xfId="0" applyFont="1" applyBorder="1" applyAlignment="1">
      <alignment horizontal="right"/>
    </xf>
    <xf numFmtId="0" fontId="7" fillId="0" borderId="2" xfId="0" applyFont="1" applyBorder="1" applyAlignment="1">
      <alignment horizontal="right"/>
    </xf>
    <xf numFmtId="0" fontId="7" fillId="0" borderId="30" xfId="0" applyFont="1" applyBorder="1" applyAlignment="1">
      <alignment horizontal="right" vertical="center" wrapText="1"/>
    </xf>
    <xf numFmtId="0" fontId="7" fillId="0" borderId="22" xfId="0" applyFont="1" applyBorder="1" applyAlignment="1">
      <alignment horizontal="right" vertical="center" wrapText="1"/>
    </xf>
    <xf numFmtId="0" fontId="13" fillId="0" borderId="1" xfId="1" applyFont="1" applyBorder="1" applyAlignment="1">
      <alignment horizontal="right" vertical="center" wrapText="1"/>
    </xf>
    <xf numFmtId="0" fontId="13" fillId="0" borderId="2" xfId="1" applyFont="1" applyBorder="1" applyAlignment="1">
      <alignment horizontal="right" vertical="center" wrapText="1"/>
    </xf>
    <xf numFmtId="0" fontId="11" fillId="10" borderId="11" xfId="1" applyFont="1" applyFill="1" applyBorder="1" applyAlignment="1">
      <alignment horizontal="left" vertical="center"/>
    </xf>
    <xf numFmtId="0" fontId="13" fillId="0" borderId="23" xfId="1" applyFont="1" applyBorder="1" applyAlignment="1">
      <alignment horizontal="center" vertical="top"/>
    </xf>
    <xf numFmtId="0" fontId="13" fillId="0" borderId="24" xfId="1" applyFont="1" applyBorder="1" applyAlignment="1">
      <alignment horizontal="center" vertical="top"/>
    </xf>
    <xf numFmtId="0" fontId="13" fillId="0" borderId="34" xfId="1" applyFont="1" applyBorder="1" applyAlignment="1">
      <alignment horizontal="right" vertical="center" wrapText="1"/>
    </xf>
    <xf numFmtId="0" fontId="13" fillId="0" borderId="17" xfId="1" applyFont="1" applyBorder="1" applyAlignment="1">
      <alignment horizontal="left" vertical="center"/>
    </xf>
    <xf numFmtId="0" fontId="13" fillId="0" borderId="30" xfId="1" applyFont="1" applyBorder="1" applyAlignment="1">
      <alignment horizontal="left" vertical="center" wrapText="1"/>
    </xf>
    <xf numFmtId="0" fontId="13" fillId="0" borderId="22" xfId="1" applyFont="1" applyBorder="1" applyAlignment="1">
      <alignment horizontal="left" vertical="center" wrapText="1"/>
    </xf>
    <xf numFmtId="0" fontId="13" fillId="0" borderId="30" xfId="1" applyFont="1" applyBorder="1" applyAlignment="1">
      <alignment horizontal="right" vertical="top"/>
    </xf>
    <xf numFmtId="0" fontId="13" fillId="0" borderId="22" xfId="1" applyFont="1" applyBorder="1" applyAlignment="1">
      <alignment horizontal="right" vertical="top"/>
    </xf>
    <xf numFmtId="1" fontId="13" fillId="0" borderId="14" xfId="1" applyNumberFormat="1" applyFont="1" applyBorder="1" applyAlignment="1">
      <alignment horizontal="center" vertical="center" shrinkToFit="1"/>
    </xf>
    <xf numFmtId="1" fontId="13" fillId="0" borderId="15" xfId="1" applyNumberFormat="1" applyFont="1" applyBorder="1" applyAlignment="1">
      <alignment horizontal="center" vertical="center" shrinkToFit="1"/>
    </xf>
  </cellXfs>
  <cellStyles count="4">
    <cellStyle name="Normal" xfId="0" builtinId="0"/>
    <cellStyle name="Normal 2" xfId="1" xr:uid="{F912777C-20B8-46A7-8DBE-193F339877DC}"/>
    <cellStyle name="Normal 3" xfId="2" xr:uid="{022E6B72-AA1E-4FC1-A249-4D3A5EBB8755}"/>
    <cellStyle name="Vírgula 2" xfId="3" xr:uid="{EF567113-1E12-41AE-AD5C-2027FEDD6D0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261938</xdr:colOff>
      <xdr:row>0</xdr:row>
      <xdr:rowOff>71438</xdr:rowOff>
    </xdr:from>
    <xdr:to>
      <xdr:col>1</xdr:col>
      <xdr:colOff>1488281</xdr:colOff>
      <xdr:row>1</xdr:row>
      <xdr:rowOff>900493</xdr:rowOff>
    </xdr:to>
    <xdr:pic>
      <xdr:nvPicPr>
        <xdr:cNvPr id="2" name="Imagem 1">
          <a:extLst>
            <a:ext uri="{FF2B5EF4-FFF2-40B4-BE49-F238E27FC236}">
              <a16:creationId xmlns:a16="http://schemas.microsoft.com/office/drawing/2014/main" id="{BDC3E057-DF37-4213-9DFB-136B491D7E95}"/>
            </a:ext>
          </a:extLst>
        </xdr:cNvPr>
        <xdr:cNvPicPr>
          <a:picLocks noChangeAspect="1"/>
        </xdr:cNvPicPr>
      </xdr:nvPicPr>
      <xdr:blipFill rotWithShape="1">
        <a:blip xmlns:r="http://schemas.openxmlformats.org/officeDocument/2006/relationships" r:embed="rId1"/>
        <a:srcRect l="5644" t="25413" r="78657" b="65488"/>
        <a:stretch/>
      </xdr:blipFill>
      <xdr:spPr bwMode="auto">
        <a:xfrm>
          <a:off x="261938" y="71438"/>
          <a:ext cx="2285999" cy="1019555"/>
        </a:xfrm>
        <a:prstGeom prst="rect">
          <a:avLst/>
        </a:prstGeom>
        <a:ln>
          <a:noFill/>
        </a:ln>
        <a:extLst>
          <a:ext uri="{53640926-AAD7-44D8-BBD7-CCE9431645EC}">
            <a14:shadowObscured xmlns:a14="http://schemas.microsoft.com/office/drawing/2010/main"/>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550333</xdr:colOff>
      <xdr:row>0</xdr:row>
      <xdr:rowOff>105833</xdr:rowOff>
    </xdr:from>
    <xdr:to>
      <xdr:col>4</xdr:col>
      <xdr:colOff>482599</xdr:colOff>
      <xdr:row>4</xdr:row>
      <xdr:rowOff>56816</xdr:rowOff>
    </xdr:to>
    <xdr:pic>
      <xdr:nvPicPr>
        <xdr:cNvPr id="2" name="Picture 7">
          <a:extLst>
            <a:ext uri="{FF2B5EF4-FFF2-40B4-BE49-F238E27FC236}">
              <a16:creationId xmlns:a16="http://schemas.microsoft.com/office/drawing/2014/main" id="{F157B833-1A2E-4EA3-B479-86AC42D1E94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50333" y="105833"/>
          <a:ext cx="5714999" cy="585983"/>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Ju&#231;adiSD/Desktop/PROJETOS%20CAMARA%20MUNICIPAL/SG%20CC%2002%20CMJP%20LANCE.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lanilha"/>
      <sheetName val="Planilha Resumida"/>
      <sheetName val="Cronograma SG"/>
      <sheetName val="CPUs"/>
    </sheetNames>
    <sheetDataSet>
      <sheetData sheetId="0" refreshError="1"/>
      <sheetData sheetId="1">
        <row r="7">
          <cell r="E7">
            <v>722837.82000000007</v>
          </cell>
        </row>
      </sheetData>
      <sheetData sheetId="2"/>
      <sheetData sheetId="3">
        <row r="6">
          <cell r="I6">
            <v>49155.89</v>
          </cell>
        </row>
        <row r="17">
          <cell r="I17">
            <v>312.24</v>
          </cell>
        </row>
        <row r="29">
          <cell r="I29">
            <v>254.59</v>
          </cell>
        </row>
        <row r="35">
          <cell r="I35">
            <v>38105.08</v>
          </cell>
        </row>
        <row r="47">
          <cell r="I47">
            <v>573.22715839622401</v>
          </cell>
        </row>
        <row r="98">
          <cell r="I98">
            <v>978.91286938692781</v>
          </cell>
        </row>
        <row r="169">
          <cell r="I169">
            <v>905.00213229131214</v>
          </cell>
        </row>
        <row r="217">
          <cell r="I217">
            <v>51.51</v>
          </cell>
        </row>
        <row r="233">
          <cell r="I233">
            <v>100.66</v>
          </cell>
        </row>
        <row r="247">
          <cell r="I247">
            <v>0.32</v>
          </cell>
        </row>
        <row r="256">
          <cell r="I256">
            <v>637.78</v>
          </cell>
        </row>
        <row r="279">
          <cell r="I279">
            <v>16.239999999999998</v>
          </cell>
        </row>
        <row r="289">
          <cell r="I289">
            <v>45.08</v>
          </cell>
        </row>
        <row r="296">
          <cell r="I296">
            <v>15.85</v>
          </cell>
        </row>
        <row r="306">
          <cell r="I306">
            <v>29.43</v>
          </cell>
        </row>
        <row r="316">
          <cell r="I316">
            <v>2.16</v>
          </cell>
        </row>
        <row r="323">
          <cell r="I323">
            <v>7.5</v>
          </cell>
        </row>
        <row r="332">
          <cell r="I332">
            <v>88.4</v>
          </cell>
        </row>
        <row r="347">
          <cell r="I347">
            <v>10.48</v>
          </cell>
        </row>
        <row r="355">
          <cell r="I355">
            <v>13.35</v>
          </cell>
        </row>
        <row r="365">
          <cell r="I365">
            <v>127.94</v>
          </cell>
        </row>
        <row r="380">
          <cell r="I380">
            <v>33.15</v>
          </cell>
        </row>
        <row r="390">
          <cell r="I390">
            <v>618.26</v>
          </cell>
        </row>
        <row r="400">
          <cell r="I400">
            <v>78.849999999999994</v>
          </cell>
        </row>
        <row r="407">
          <cell r="I407">
            <v>119.28</v>
          </cell>
        </row>
        <row r="424">
          <cell r="I424">
            <v>68.319999999999993</v>
          </cell>
        </row>
        <row r="430">
          <cell r="I430">
            <v>2.73</v>
          </cell>
        </row>
        <row r="438">
          <cell r="I438">
            <v>11.82</v>
          </cell>
        </row>
        <row r="448">
          <cell r="I448">
            <v>11.26</v>
          </cell>
        </row>
        <row r="458">
          <cell r="I458">
            <v>10.66</v>
          </cell>
        </row>
        <row r="468">
          <cell r="I468">
            <v>15.85</v>
          </cell>
        </row>
        <row r="478">
          <cell r="I478">
            <v>426.8</v>
          </cell>
        </row>
        <row r="487">
          <cell r="I487">
            <v>11.82</v>
          </cell>
        </row>
        <row r="497">
          <cell r="I497">
            <v>11.53</v>
          </cell>
        </row>
        <row r="507">
          <cell r="I507">
            <v>14.84</v>
          </cell>
        </row>
        <row r="517">
          <cell r="I517">
            <v>16.86</v>
          </cell>
        </row>
        <row r="527">
          <cell r="I527">
            <v>15.98</v>
          </cell>
        </row>
        <row r="537">
          <cell r="I537">
            <v>28.331400477099997</v>
          </cell>
        </row>
        <row r="547">
          <cell r="I547">
            <v>200.14249999999998</v>
          </cell>
        </row>
        <row r="554">
          <cell r="I554">
            <v>89.81</v>
          </cell>
        </row>
        <row r="562">
          <cell r="I562">
            <v>639.05999999999995</v>
          </cell>
        </row>
        <row r="573">
          <cell r="I573">
            <v>48.97</v>
          </cell>
        </row>
        <row r="584">
          <cell r="I584">
            <v>133.0293231</v>
          </cell>
        </row>
        <row r="601">
          <cell r="I601">
            <v>454.69917899999996</v>
          </cell>
        </row>
        <row r="613">
          <cell r="I613">
            <v>121.35</v>
          </cell>
        </row>
        <row r="638">
          <cell r="I638">
            <v>91.113440000000011</v>
          </cell>
        </row>
        <row r="649">
          <cell r="I649">
            <v>21.96</v>
          </cell>
        </row>
        <row r="660">
          <cell r="I660">
            <v>63.472000000000008</v>
          </cell>
        </row>
        <row r="670">
          <cell r="I670">
            <v>21.754468079999995</v>
          </cell>
        </row>
        <row r="677">
          <cell r="I677">
            <v>41.924965599999993</v>
          </cell>
        </row>
        <row r="684">
          <cell r="I684">
            <v>33.394647919999997</v>
          </cell>
        </row>
        <row r="691">
          <cell r="I691">
            <v>55.781244319999999</v>
          </cell>
        </row>
        <row r="701">
          <cell r="I701">
            <v>50.583785119999995</v>
          </cell>
        </row>
        <row r="708">
          <cell r="I708">
            <v>76.955122159999988</v>
          </cell>
        </row>
        <row r="718">
          <cell r="I718">
            <v>88.776238399999983</v>
          </cell>
        </row>
        <row r="728">
          <cell r="I728">
            <v>124.54</v>
          </cell>
        </row>
        <row r="734">
          <cell r="I734">
            <v>2.66</v>
          </cell>
        </row>
        <row r="740">
          <cell r="I740">
            <v>26.76</v>
          </cell>
        </row>
        <row r="746">
          <cell r="I746">
            <v>30.1403088</v>
          </cell>
        </row>
        <row r="757">
          <cell r="I757">
            <v>8.91</v>
          </cell>
        </row>
        <row r="765">
          <cell r="I765">
            <v>31.79</v>
          </cell>
        </row>
        <row r="773">
          <cell r="I773">
            <v>90.87</v>
          </cell>
        </row>
        <row r="792">
          <cell r="I792">
            <v>49.65</v>
          </cell>
        </row>
        <row r="801">
          <cell r="I801">
            <v>6.57</v>
          </cell>
        </row>
        <row r="810">
          <cell r="I810">
            <v>27.423000000000002</v>
          </cell>
        </row>
        <row r="816">
          <cell r="I816">
            <v>3.1255176000000002</v>
          </cell>
        </row>
        <row r="824">
          <cell r="I824">
            <v>13.412023999999999</v>
          </cell>
        </row>
        <row r="833">
          <cell r="I833">
            <v>8.0119164000000005</v>
          </cell>
        </row>
        <row r="841">
          <cell r="I841">
            <v>3.5169600000000001</v>
          </cell>
        </row>
        <row r="849">
          <cell r="I849">
            <v>14.727829631999999</v>
          </cell>
        </row>
        <row r="858">
          <cell r="I858">
            <v>15.233774400000001</v>
          </cell>
        </row>
        <row r="866">
          <cell r="I866">
            <v>5.33</v>
          </cell>
        </row>
        <row r="876">
          <cell r="I876">
            <v>93.527987999999979</v>
          </cell>
        </row>
        <row r="886">
          <cell r="I886">
            <v>36.129199999999997</v>
          </cell>
        </row>
        <row r="894">
          <cell r="I894">
            <v>46.839680000000001</v>
          </cell>
        </row>
        <row r="903">
          <cell r="I903">
            <v>7.3111487999999998</v>
          </cell>
        </row>
        <row r="912">
          <cell r="I912">
            <v>276.06</v>
          </cell>
        </row>
        <row r="920">
          <cell r="I920">
            <v>40.44</v>
          </cell>
        </row>
        <row r="930">
          <cell r="I930">
            <v>154.07678000000001</v>
          </cell>
        </row>
        <row r="939">
          <cell r="I939">
            <v>116.37</v>
          </cell>
        </row>
        <row r="949">
          <cell r="I949">
            <v>303.2</v>
          </cell>
        </row>
        <row r="959">
          <cell r="I959">
            <v>48.442624999999992</v>
          </cell>
        </row>
        <row r="967">
          <cell r="I967">
            <v>671.7</v>
          </cell>
        </row>
        <row r="980">
          <cell r="I980">
            <v>32.81</v>
          </cell>
        </row>
        <row r="990">
          <cell r="I990">
            <v>294.43</v>
          </cell>
        </row>
        <row r="1000">
          <cell r="I1000">
            <v>457.15360000000004</v>
          </cell>
        </row>
        <row r="1009">
          <cell r="I1009">
            <v>569.94000000000005</v>
          </cell>
        </row>
        <row r="1019">
          <cell r="I1019">
            <v>37.327599999999997</v>
          </cell>
        </row>
        <row r="1027">
          <cell r="I1027">
            <v>135.51420000000002</v>
          </cell>
        </row>
        <row r="1037">
          <cell r="I1037">
            <v>131.48499999999999</v>
          </cell>
        </row>
        <row r="1046">
          <cell r="I1046">
            <v>15.98</v>
          </cell>
        </row>
        <row r="1056">
          <cell r="I1056">
            <v>2.74</v>
          </cell>
        </row>
        <row r="1064">
          <cell r="I1064">
            <v>120.39175800000001</v>
          </cell>
        </row>
        <row r="1075">
          <cell r="I1075">
            <v>2153.0117999999998</v>
          </cell>
        </row>
        <row r="1087">
          <cell r="I1087">
            <v>2914.6871999999994</v>
          </cell>
        </row>
        <row r="1097">
          <cell r="I1097">
            <v>1452.9035999999996</v>
          </cell>
        </row>
        <row r="1107">
          <cell r="I1107">
            <v>2769.5351999999998</v>
          </cell>
        </row>
        <row r="1117">
          <cell r="I1117">
            <v>1074.2539999999999</v>
          </cell>
        </row>
        <row r="1127">
          <cell r="I1127">
            <v>674.47440000000006</v>
          </cell>
        </row>
        <row r="1135">
          <cell r="I1135">
            <v>686.39159999999993</v>
          </cell>
        </row>
        <row r="1143">
          <cell r="I1143">
            <v>898.26440000000002</v>
          </cell>
        </row>
        <row r="1152">
          <cell r="I1152">
            <v>1090.63909352</v>
          </cell>
        </row>
        <row r="1162">
          <cell r="I1162">
            <v>1228.1524999999999</v>
          </cell>
        </row>
        <row r="1176">
          <cell r="I1176">
            <v>433.3064</v>
          </cell>
        </row>
        <row r="1183">
          <cell r="I1183">
            <v>804.05</v>
          </cell>
        </row>
        <row r="1190">
          <cell r="I1190">
            <v>41.57</v>
          </cell>
        </row>
        <row r="1198">
          <cell r="I1198">
            <v>299.33749999999998</v>
          </cell>
        </row>
        <row r="1207">
          <cell r="I1207">
            <v>106.65</v>
          </cell>
        </row>
        <row r="1216">
          <cell r="I1216">
            <v>684.08</v>
          </cell>
        </row>
        <row r="1228">
          <cell r="I1228">
            <v>930.93</v>
          </cell>
        </row>
        <row r="1237">
          <cell r="I1237">
            <v>530.13787420000006</v>
          </cell>
        </row>
        <row r="1246">
          <cell r="I1246">
            <v>2401.1328000000003</v>
          </cell>
        </row>
        <row r="1259">
          <cell r="I1259">
            <v>132.44999999999999</v>
          </cell>
        </row>
        <row r="1268">
          <cell r="I1268">
            <v>108.54</v>
          </cell>
        </row>
        <row r="1277">
          <cell r="I1277">
            <v>182.32</v>
          </cell>
        </row>
        <row r="1286">
          <cell r="I1286">
            <v>84.86</v>
          </cell>
        </row>
        <row r="1295">
          <cell r="I1295">
            <v>127.93</v>
          </cell>
        </row>
        <row r="1304">
          <cell r="I1304">
            <v>7.72</v>
          </cell>
        </row>
        <row r="1315">
          <cell r="I1315">
            <v>6.77</v>
          </cell>
        </row>
        <row r="1326">
          <cell r="I1326">
            <v>39.07</v>
          </cell>
        </row>
        <row r="1335">
          <cell r="I1335">
            <v>40.380000000000003</v>
          </cell>
        </row>
        <row r="1351">
          <cell r="I1351">
            <v>33.479999999999997</v>
          </cell>
        </row>
        <row r="1369">
          <cell r="I1369">
            <v>28.46</v>
          </cell>
        </row>
        <row r="1398">
          <cell r="I1398">
            <v>37.83</v>
          </cell>
        </row>
        <row r="1428">
          <cell r="I1428">
            <v>84.97</v>
          </cell>
        </row>
        <row r="1445">
          <cell r="I1445">
            <v>53.02</v>
          </cell>
        </row>
        <row r="1461">
          <cell r="I1461">
            <v>54.41</v>
          </cell>
        </row>
        <row r="1483">
          <cell r="I1483">
            <v>47.82</v>
          </cell>
        </row>
        <row r="1503">
          <cell r="I1503">
            <v>823.04</v>
          </cell>
        </row>
        <row r="1523">
          <cell r="I1523">
            <v>469.57</v>
          </cell>
        </row>
        <row r="1543">
          <cell r="I1543">
            <v>686.17</v>
          </cell>
        </row>
        <row r="1563">
          <cell r="I1563">
            <v>40.21</v>
          </cell>
        </row>
        <row r="1574">
          <cell r="I1574">
            <v>85.92</v>
          </cell>
        </row>
        <row r="1587">
          <cell r="I1587">
            <v>2116.0211249999998</v>
          </cell>
        </row>
        <row r="1614">
          <cell r="I1614">
            <v>10.09</v>
          </cell>
        </row>
        <row r="1623">
          <cell r="I1623">
            <v>88.79</v>
          </cell>
        </row>
        <row r="1632">
          <cell r="I1632">
            <v>129.68</v>
          </cell>
        </row>
        <row r="1641">
          <cell r="I1641">
            <v>6318.4359999999988</v>
          </cell>
        </row>
        <row r="1649">
          <cell r="I1649">
            <v>132.38999999999999</v>
          </cell>
        </row>
        <row r="1662">
          <cell r="I1662">
            <v>121.54</v>
          </cell>
        </row>
        <row r="1672">
          <cell r="I1672">
            <v>28.46</v>
          </cell>
        </row>
        <row r="1701">
          <cell r="I1701">
            <v>40.380000000000003</v>
          </cell>
        </row>
        <row r="1717">
          <cell r="I1717">
            <v>33.479999999999997</v>
          </cell>
        </row>
        <row r="1735">
          <cell r="I1735">
            <v>6318.4359999999988</v>
          </cell>
        </row>
        <row r="1743">
          <cell r="I1743">
            <v>1271.1199999999999</v>
          </cell>
        </row>
        <row r="1763">
          <cell r="I1763">
            <v>489.35</v>
          </cell>
        </row>
        <row r="1774">
          <cell r="I1774">
            <v>28.43</v>
          </cell>
        </row>
        <row r="1785">
          <cell r="I1785">
            <v>285.37</v>
          </cell>
        </row>
        <row r="1806">
          <cell r="I1806">
            <v>87.55</v>
          </cell>
        </row>
        <row r="1817">
          <cell r="I1817">
            <v>342.53</v>
          </cell>
        </row>
        <row r="1826">
          <cell r="I1826">
            <v>2288.2885255000006</v>
          </cell>
        </row>
        <row r="1853">
          <cell r="I1853">
            <v>1871.68</v>
          </cell>
        </row>
        <row r="1878">
          <cell r="I1878">
            <v>492.99</v>
          </cell>
        </row>
        <row r="1898">
          <cell r="I1898">
            <v>686.17</v>
          </cell>
        </row>
        <row r="1918">
          <cell r="I1918">
            <v>15.85</v>
          </cell>
        </row>
        <row r="1929">
          <cell r="I1929">
            <v>162.43</v>
          </cell>
        </row>
        <row r="1946">
          <cell r="I1946">
            <v>449.43</v>
          </cell>
        </row>
        <row r="1965">
          <cell r="I1965">
            <v>490.3</v>
          </cell>
        </row>
        <row r="1985">
          <cell r="I1985">
            <v>1180.7537999999997</v>
          </cell>
        </row>
        <row r="1998">
          <cell r="I1998">
            <v>73.94</v>
          </cell>
        </row>
        <row r="2009">
          <cell r="I2009">
            <v>2668.084625</v>
          </cell>
        </row>
        <row r="2035">
          <cell r="I2035">
            <v>1871.68</v>
          </cell>
        </row>
        <row r="2062">
          <cell r="I2062">
            <v>84.37</v>
          </cell>
        </row>
        <row r="2070">
          <cell r="I2070">
            <v>127.45674232729601</v>
          </cell>
        </row>
        <row r="2085">
          <cell r="I2085">
            <v>141.61326981252799</v>
          </cell>
        </row>
        <row r="2098">
          <cell r="I2098">
            <v>108.80750041424001</v>
          </cell>
        </row>
        <row r="2111">
          <cell r="I2111">
            <v>277.88519616119999</v>
          </cell>
        </row>
        <row r="2126">
          <cell r="I2126">
            <v>256.09326414399999</v>
          </cell>
        </row>
        <row r="2139">
          <cell r="I2139">
            <v>125.08</v>
          </cell>
        </row>
        <row r="2148">
          <cell r="I2148">
            <v>289.56800000000004</v>
          </cell>
        </row>
        <row r="2157">
          <cell r="I2157">
            <v>490.65</v>
          </cell>
        </row>
        <row r="2166">
          <cell r="I2166">
            <v>514.78</v>
          </cell>
        </row>
        <row r="2175">
          <cell r="I2175">
            <v>481.60399999999998</v>
          </cell>
        </row>
        <row r="2184">
          <cell r="I2184">
            <v>62.6</v>
          </cell>
        </row>
        <row r="2193">
          <cell r="I2193">
            <v>92.96</v>
          </cell>
        </row>
        <row r="2202">
          <cell r="I2202">
            <v>893.41</v>
          </cell>
        </row>
        <row r="2208">
          <cell r="I2208">
            <v>763.36</v>
          </cell>
        </row>
        <row r="2214">
          <cell r="I2214">
            <v>581.22</v>
          </cell>
        </row>
        <row r="2220">
          <cell r="I2220">
            <v>19.36</v>
          </cell>
        </row>
        <row r="2226">
          <cell r="I2226">
            <v>283.33</v>
          </cell>
        </row>
        <row r="2233">
          <cell r="I2233">
            <v>29.39</v>
          </cell>
        </row>
        <row r="2241">
          <cell r="I2241">
            <v>5.27</v>
          </cell>
        </row>
        <row r="2249">
          <cell r="I2249">
            <v>12.22</v>
          </cell>
        </row>
        <row r="2257">
          <cell r="I2257">
            <v>15.85</v>
          </cell>
        </row>
        <row r="2265">
          <cell r="I2265">
            <v>394.86</v>
          </cell>
        </row>
        <row r="2275">
          <cell r="I2275">
            <v>345.39</v>
          </cell>
        </row>
        <row r="2282">
          <cell r="I2282">
            <v>71.59</v>
          </cell>
        </row>
        <row r="2291">
          <cell r="I2291">
            <v>71.59</v>
          </cell>
        </row>
        <row r="2300">
          <cell r="I2300">
            <v>1115.04</v>
          </cell>
        </row>
        <row r="2307">
          <cell r="I2307">
            <v>75.349999999999994</v>
          </cell>
        </row>
        <row r="2316">
          <cell r="I2316">
            <v>81.02</v>
          </cell>
        </row>
        <row r="2325">
          <cell r="I2325">
            <v>88.46</v>
          </cell>
        </row>
        <row r="2334">
          <cell r="I2334">
            <v>66.66</v>
          </cell>
        </row>
        <row r="2340">
          <cell r="I2340">
            <v>97.34</v>
          </cell>
        </row>
        <row r="2346">
          <cell r="I2346">
            <v>3140.8240000000005</v>
          </cell>
        </row>
        <row r="2353">
          <cell r="I2353">
            <v>53.53</v>
          </cell>
        </row>
        <row r="2362">
          <cell r="I2362">
            <v>54.52</v>
          </cell>
        </row>
        <row r="2371">
          <cell r="I2371">
            <v>56.63</v>
          </cell>
        </row>
        <row r="2380">
          <cell r="I2380">
            <v>56.63</v>
          </cell>
        </row>
        <row r="2389">
          <cell r="I2389">
            <v>59.14</v>
          </cell>
        </row>
        <row r="2398">
          <cell r="I2398">
            <v>62.18</v>
          </cell>
        </row>
        <row r="2407">
          <cell r="I2407">
            <v>67.150000000000006</v>
          </cell>
        </row>
        <row r="2416">
          <cell r="I2416">
            <v>10.92</v>
          </cell>
        </row>
        <row r="2425">
          <cell r="I2425">
            <v>11.4</v>
          </cell>
        </row>
        <row r="2434">
          <cell r="I2434">
            <v>12.46</v>
          </cell>
        </row>
        <row r="2443">
          <cell r="I2443">
            <v>12.46</v>
          </cell>
        </row>
        <row r="2452">
          <cell r="I2452">
            <v>13.71</v>
          </cell>
        </row>
        <row r="2461">
          <cell r="I2461">
            <v>19.7</v>
          </cell>
        </row>
        <row r="2470">
          <cell r="I2470">
            <v>143.80000000000001</v>
          </cell>
        </row>
        <row r="2480">
          <cell r="I2480">
            <v>139.41999999999999</v>
          </cell>
        </row>
        <row r="2486">
          <cell r="I2486">
            <v>122.36</v>
          </cell>
        </row>
        <row r="2493">
          <cell r="I2493">
            <v>5.97</v>
          </cell>
        </row>
        <row r="2500">
          <cell r="I2500">
            <v>52.65</v>
          </cell>
        </row>
        <row r="2507">
          <cell r="I2507">
            <v>38.862104999999993</v>
          </cell>
        </row>
        <row r="2516">
          <cell r="I2516">
            <v>53.746579999999987</v>
          </cell>
        </row>
        <row r="2525">
          <cell r="I2525">
            <v>69.454714999999993</v>
          </cell>
        </row>
        <row r="2534">
          <cell r="I2534">
            <v>90.193189999999987</v>
          </cell>
        </row>
        <row r="2543">
          <cell r="I2543">
            <v>133.68797999999998</v>
          </cell>
        </row>
        <row r="2552">
          <cell r="I2552">
            <v>176.94013299999995</v>
          </cell>
        </row>
        <row r="2561">
          <cell r="I2561">
            <v>228.71202099999994</v>
          </cell>
        </row>
        <row r="2570">
          <cell r="I2570">
            <v>79.560444999999987</v>
          </cell>
        </row>
        <row r="2578">
          <cell r="I2578">
            <v>92.62</v>
          </cell>
        </row>
        <row r="2587">
          <cell r="I2587">
            <v>121.97</v>
          </cell>
        </row>
        <row r="2596">
          <cell r="I2596">
            <v>101.31</v>
          </cell>
        </row>
        <row r="2605">
          <cell r="I2605">
            <v>37.700000000000003</v>
          </cell>
        </row>
        <row r="2614">
          <cell r="I2614">
            <v>35.020000000000003</v>
          </cell>
        </row>
        <row r="2623">
          <cell r="I2623">
            <v>25.14</v>
          </cell>
        </row>
        <row r="2631">
          <cell r="I2631">
            <v>63.84</v>
          </cell>
        </row>
        <row r="2639">
          <cell r="I2639">
            <v>1.1399999999999999</v>
          </cell>
        </row>
        <row r="2645">
          <cell r="I2645">
            <v>8.3699999999999992</v>
          </cell>
        </row>
        <row r="2652">
          <cell r="I2652">
            <v>2242.6764000000003</v>
          </cell>
        </row>
        <row r="2679">
          <cell r="I2679">
            <v>507.29</v>
          </cell>
        </row>
        <row r="2688">
          <cell r="I2688">
            <v>1255.7216600000002</v>
          </cell>
        </row>
        <row r="2703">
          <cell r="I2703">
            <v>42597.580799999996</v>
          </cell>
        </row>
        <row r="2713">
          <cell r="I2713">
            <v>71.73</v>
          </cell>
        </row>
        <row r="2721">
          <cell r="I2721">
            <v>12.12</v>
          </cell>
        </row>
        <row r="2729">
          <cell r="I2729">
            <v>2272.9499999999998</v>
          </cell>
        </row>
        <row r="2735">
          <cell r="I2735">
            <v>5.22</v>
          </cell>
        </row>
        <row r="2741">
          <cell r="I2741">
            <v>6.5</v>
          </cell>
        </row>
        <row r="2747">
          <cell r="I2747">
            <v>90.31</v>
          </cell>
        </row>
        <row r="2754">
          <cell r="I2754">
            <v>14.2</v>
          </cell>
        </row>
        <row r="2762">
          <cell r="I2762">
            <v>59.17</v>
          </cell>
        </row>
        <row r="2770">
          <cell r="I2770">
            <v>17.71</v>
          </cell>
        </row>
        <row r="2778">
          <cell r="I2778">
            <v>81.53</v>
          </cell>
        </row>
        <row r="2786">
          <cell r="I2786">
            <v>46.02</v>
          </cell>
        </row>
        <row r="2795">
          <cell r="I2795">
            <v>2.94</v>
          </cell>
        </row>
        <row r="2801">
          <cell r="I2801">
            <v>12.83</v>
          </cell>
        </row>
        <row r="2808">
          <cell r="I2808">
            <v>92.13</v>
          </cell>
        </row>
        <row r="2816">
          <cell r="I2816">
            <v>74.23</v>
          </cell>
        </row>
        <row r="2824">
          <cell r="I2824">
            <v>106.74677000000001</v>
          </cell>
        </row>
        <row r="2832">
          <cell r="I2832">
            <v>77.61</v>
          </cell>
        </row>
        <row r="2840">
          <cell r="I2840">
            <v>38.29</v>
          </cell>
        </row>
        <row r="2848">
          <cell r="I2848">
            <v>58.06</v>
          </cell>
        </row>
        <row r="2856">
          <cell r="I2856">
            <v>77.61</v>
          </cell>
        </row>
        <row r="2864">
          <cell r="I2864">
            <v>53.175640000000001</v>
          </cell>
        </row>
        <row r="2872">
          <cell r="I2872">
            <v>97.66</v>
          </cell>
        </row>
        <row r="2880">
          <cell r="I2880">
            <v>116.66</v>
          </cell>
        </row>
        <row r="2888">
          <cell r="I2888">
            <v>86.1</v>
          </cell>
        </row>
        <row r="2896">
          <cell r="I2896">
            <v>118.35817999999999</v>
          </cell>
        </row>
        <row r="2904">
          <cell r="I2904">
            <v>42.957740000000001</v>
          </cell>
        </row>
        <row r="2912">
          <cell r="I2912">
            <v>49.756839999999997</v>
          </cell>
        </row>
        <row r="2920">
          <cell r="I2920">
            <v>39.515839999999997</v>
          </cell>
        </row>
        <row r="2928">
          <cell r="I2928">
            <v>21.201599999999999</v>
          </cell>
        </row>
        <row r="2936">
          <cell r="I2936">
            <v>28.04</v>
          </cell>
        </row>
        <row r="2943">
          <cell r="I2943">
            <v>156391.79679999998</v>
          </cell>
        </row>
        <row r="2949">
          <cell r="I2949">
            <v>54741.196399999993</v>
          </cell>
        </row>
        <row r="2955">
          <cell r="I2955">
            <v>8674.9599999999991</v>
          </cell>
        </row>
        <row r="2962">
          <cell r="I2962">
            <v>154258.226</v>
          </cell>
        </row>
        <row r="2976">
          <cell r="I2976">
            <v>79.788006999999993</v>
          </cell>
        </row>
        <row r="2984">
          <cell r="I2984">
            <v>117.78</v>
          </cell>
        </row>
        <row r="2994">
          <cell r="I2994">
            <v>157.97999999999999</v>
          </cell>
        </row>
        <row r="3004">
          <cell r="I3004">
            <v>1680.7386000000001</v>
          </cell>
        </row>
        <row r="3018">
          <cell r="I3018">
            <v>217.65</v>
          </cell>
        </row>
        <row r="3027">
          <cell r="I3027">
            <v>917.04</v>
          </cell>
        </row>
        <row r="3036">
          <cell r="I3036">
            <v>234.45359999999999</v>
          </cell>
        </row>
        <row r="3045">
          <cell r="I3045">
            <v>4697.34</v>
          </cell>
        </row>
        <row r="3072">
          <cell r="I3072">
            <v>147.79</v>
          </cell>
        </row>
        <row r="3080">
          <cell r="I3080">
            <v>763.63</v>
          </cell>
        </row>
        <row r="3086">
          <cell r="I3086">
            <v>3105.37</v>
          </cell>
        </row>
        <row r="3093">
          <cell r="I3093">
            <v>80.25</v>
          </cell>
        </row>
        <row r="3101">
          <cell r="I3101">
            <v>109.96559999999999</v>
          </cell>
        </row>
        <row r="3108">
          <cell r="I3108">
            <v>141.75799999999998</v>
          </cell>
        </row>
        <row r="3116">
          <cell r="I3116">
            <v>208.51999999999998</v>
          </cell>
        </row>
        <row r="3124">
          <cell r="I3124">
            <v>156.74</v>
          </cell>
        </row>
        <row r="3132">
          <cell r="I3132">
            <v>127.93</v>
          </cell>
        </row>
        <row r="3139">
          <cell r="I3139">
            <v>2.97</v>
          </cell>
        </row>
        <row r="3146">
          <cell r="I3146">
            <v>11.66</v>
          </cell>
        </row>
        <row r="3154">
          <cell r="I3154">
            <v>510.97</v>
          </cell>
        </row>
        <row r="3166">
          <cell r="I3166">
            <v>1962.65</v>
          </cell>
        </row>
        <row r="3177">
          <cell r="I3177">
            <v>139.25608</v>
          </cell>
        </row>
        <row r="3188">
          <cell r="I3188">
            <v>112.13999999999999</v>
          </cell>
        </row>
        <row r="3196">
          <cell r="I3196">
            <v>16.2</v>
          </cell>
        </row>
        <row r="3204">
          <cell r="I3204">
            <v>32.949999999999996</v>
          </cell>
        </row>
        <row r="3212">
          <cell r="I3212">
            <v>47.84</v>
          </cell>
        </row>
        <row r="3219">
          <cell r="I3219">
            <v>11.866655999999999</v>
          </cell>
        </row>
        <row r="3227">
          <cell r="I3227">
            <v>4.9367600000000005</v>
          </cell>
        </row>
        <row r="3235">
          <cell r="I3235">
            <v>97.37</v>
          </cell>
        </row>
        <row r="3242">
          <cell r="I3242">
            <v>25.2</v>
          </cell>
        </row>
        <row r="3248">
          <cell r="I3248">
            <v>29.91752</v>
          </cell>
        </row>
        <row r="3256">
          <cell r="I3256">
            <v>77.601140000000001</v>
          </cell>
        </row>
        <row r="3265">
          <cell r="I3265">
            <v>1.55</v>
          </cell>
        </row>
        <row r="3272">
          <cell r="I3272">
            <v>227.81</v>
          </cell>
        </row>
        <row r="3281">
          <cell r="I3281">
            <v>93.64</v>
          </cell>
        </row>
        <row r="3288">
          <cell r="I3288">
            <v>144.41999999999999</v>
          </cell>
        </row>
        <row r="3297">
          <cell r="I3297">
            <v>1.62</v>
          </cell>
        </row>
        <row r="3304">
          <cell r="I3304">
            <v>113.83</v>
          </cell>
        </row>
        <row r="3314">
          <cell r="I3314">
            <v>490.52</v>
          </cell>
        </row>
        <row r="3322">
          <cell r="I3322">
            <v>10.24</v>
          </cell>
        </row>
        <row r="3331">
          <cell r="I3331">
            <v>2.63</v>
          </cell>
        </row>
        <row r="3338">
          <cell r="I3338">
            <v>7.34</v>
          </cell>
        </row>
        <row r="3345">
          <cell r="I3345">
            <v>84.77</v>
          </cell>
        </row>
        <row r="3352">
          <cell r="I3352">
            <v>568.28</v>
          </cell>
        </row>
        <row r="3360">
          <cell r="I3360">
            <v>12.65</v>
          </cell>
        </row>
        <row r="3370">
          <cell r="I3370">
            <v>13.29</v>
          </cell>
        </row>
        <row r="3380">
          <cell r="I3380">
            <v>624.55999999999995</v>
          </cell>
        </row>
        <row r="3390">
          <cell r="I3390">
            <v>167.33</v>
          </cell>
        </row>
        <row r="3403">
          <cell r="I3403">
            <v>639.05999999999995</v>
          </cell>
        </row>
        <row r="3415">
          <cell r="I3415">
            <v>2.74</v>
          </cell>
        </row>
        <row r="3433">
          <cell r="I3433">
            <v>62.14</v>
          </cell>
        </row>
        <row r="3448">
          <cell r="I3448">
            <v>42.08</v>
          </cell>
        </row>
        <row r="3458">
          <cell r="I3458">
            <v>2509.83</v>
          </cell>
        </row>
        <row r="3483">
          <cell r="I3483">
            <v>431.82557899999995</v>
          </cell>
        </row>
        <row r="3495">
          <cell r="I3495">
            <v>462.24</v>
          </cell>
        </row>
        <row r="3503">
          <cell r="I3503">
            <v>117.43</v>
          </cell>
        </row>
        <row r="3512">
          <cell r="I3512">
            <v>234.54787420000002</v>
          </cell>
        </row>
        <row r="3524">
          <cell r="I3524">
            <v>217.88</v>
          </cell>
        </row>
        <row r="3532">
          <cell r="I3532">
            <v>129.68</v>
          </cell>
        </row>
        <row r="3542">
          <cell r="I3542">
            <v>915.49</v>
          </cell>
        </row>
        <row r="3550">
          <cell r="I3550">
            <v>799.93</v>
          </cell>
        </row>
        <row r="3558">
          <cell r="I3558">
            <v>224.66</v>
          </cell>
        </row>
        <row r="3568">
          <cell r="I3568">
            <v>439.14629999999994</v>
          </cell>
        </row>
        <row r="3582">
          <cell r="I3582">
            <v>556.15</v>
          </cell>
        </row>
        <row r="3593">
          <cell r="I3593">
            <v>3.73</v>
          </cell>
        </row>
        <row r="3601">
          <cell r="I3601">
            <v>68.2</v>
          </cell>
        </row>
        <row r="3609">
          <cell r="I3609">
            <v>3.5169600000000001</v>
          </cell>
        </row>
        <row r="3618">
          <cell r="I3618">
            <v>14.465938911999999</v>
          </cell>
        </row>
        <row r="3627">
          <cell r="I3627">
            <v>9.5299999999999994</v>
          </cell>
        </row>
        <row r="3635">
          <cell r="I3635">
            <v>38.657279999999993</v>
          </cell>
        </row>
        <row r="3643">
          <cell r="I3643">
            <v>40.98</v>
          </cell>
        </row>
        <row r="3651">
          <cell r="I3651">
            <v>2.8675000000000002</v>
          </cell>
        </row>
      </sheetData>
    </sheetDataSet>
  </externalBook>
</externalLink>
</file>

<file path=xl/theme/theme1.xml><?xml version="1.0" encoding="utf-8"?>
<a:theme xmlns:a="http://schemas.openxmlformats.org/drawingml/2006/main" name="Tema do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31E0BD-FD8D-4CB5-8767-C78642668AA4}">
  <dimension ref="A1:M526"/>
  <sheetViews>
    <sheetView showGridLines="0" tabSelected="1" showOutlineSymbols="0" showWhiteSpace="0" view="pageBreakPreview" topLeftCell="A3" zoomScale="80" zoomScaleNormal="100" zoomScaleSheetLayoutView="80" workbookViewId="0">
      <selection activeCell="K13" sqref="K13"/>
    </sheetView>
  </sheetViews>
  <sheetFormatPr defaultColWidth="8.8984375" defaultRowHeight="13.8" x14ac:dyDescent="0.25"/>
  <cols>
    <col min="1" max="1" width="13.8984375" style="2" customWidth="1"/>
    <col min="2" max="2" width="60" style="2" bestFit="1" customWidth="1"/>
    <col min="3" max="3" width="6.59765625" style="2" customWidth="1"/>
    <col min="4" max="4" width="10.3984375" style="2" customWidth="1"/>
    <col min="5" max="5" width="6" style="2" hidden="1" customWidth="1"/>
    <col min="6" max="6" width="13" style="2" bestFit="1" customWidth="1"/>
    <col min="7" max="7" width="13.19921875" style="2" customWidth="1"/>
    <col min="8" max="8" width="11.69921875" style="2" customWidth="1"/>
    <col min="9" max="9" width="11.19921875" style="2" customWidth="1"/>
    <col min="10" max="10" width="13" style="2" customWidth="1"/>
    <col min="11" max="11" width="12.59765625" style="2" customWidth="1"/>
    <col min="12" max="12" width="11.8984375" style="2" customWidth="1"/>
    <col min="13" max="13" width="12.59765625" style="2" customWidth="1"/>
    <col min="14" max="16384" width="8.8984375" style="2"/>
  </cols>
  <sheetData>
    <row r="1" spans="1:13" ht="15" customHeight="1" x14ac:dyDescent="0.25">
      <c r="A1" s="209"/>
      <c r="B1" s="1"/>
      <c r="C1" s="210"/>
      <c r="D1" s="210"/>
      <c r="E1" s="210"/>
      <c r="F1" s="210"/>
      <c r="G1" s="1"/>
      <c r="H1" s="1"/>
      <c r="I1" s="1"/>
      <c r="J1" s="1"/>
      <c r="K1" s="1"/>
      <c r="L1" s="1"/>
      <c r="M1" s="1"/>
    </row>
    <row r="2" spans="1:13" ht="80.099999999999994" customHeight="1" x14ac:dyDescent="0.25">
      <c r="A2" s="209"/>
      <c r="B2" s="3"/>
      <c r="C2" s="211"/>
      <c r="D2" s="211"/>
      <c r="E2" s="212"/>
      <c r="F2" s="212"/>
      <c r="G2" s="3"/>
      <c r="H2" s="3"/>
      <c r="I2" s="3"/>
      <c r="J2" s="3"/>
      <c r="K2" s="3"/>
      <c r="L2" s="3"/>
      <c r="M2" s="3"/>
    </row>
    <row r="3" spans="1:13" s="4" customFormat="1" ht="18" customHeight="1" x14ac:dyDescent="0.25">
      <c r="A3" s="213" t="s">
        <v>0</v>
      </c>
      <c r="B3" s="214"/>
      <c r="C3" s="214"/>
      <c r="D3" s="214"/>
      <c r="E3" s="214"/>
      <c r="F3" s="214"/>
      <c r="G3" s="215"/>
      <c r="H3" s="216" t="s">
        <v>1</v>
      </c>
      <c r="I3" s="217"/>
      <c r="J3" s="217"/>
      <c r="K3" s="218">
        <f>G522</f>
        <v>23476919.363606628</v>
      </c>
      <c r="L3" s="218"/>
      <c r="M3" s="218"/>
    </row>
    <row r="4" spans="1:13" s="4" customFormat="1" ht="18.75" customHeight="1" x14ac:dyDescent="0.25">
      <c r="A4" s="197" t="s">
        <v>2</v>
      </c>
      <c r="B4" s="198"/>
      <c r="C4" s="198"/>
      <c r="D4" s="198"/>
      <c r="E4" s="198"/>
      <c r="F4" s="198"/>
      <c r="G4" s="199"/>
      <c r="H4" s="200" t="s">
        <v>3</v>
      </c>
      <c r="I4" s="201"/>
      <c r="J4" s="201"/>
      <c r="K4" s="202">
        <f>K522</f>
        <v>22652771.295240097</v>
      </c>
      <c r="L4" s="202"/>
      <c r="M4" s="202"/>
    </row>
    <row r="5" spans="1:13" s="4" customFormat="1" ht="18.75" customHeight="1" x14ac:dyDescent="0.25">
      <c r="A5" s="197" t="s">
        <v>4</v>
      </c>
      <c r="B5" s="198"/>
      <c r="C5" s="198"/>
      <c r="D5" s="198"/>
      <c r="E5" s="198"/>
      <c r="F5" s="198"/>
      <c r="G5" s="199"/>
      <c r="H5" s="200" t="s">
        <v>5</v>
      </c>
      <c r="I5" s="201"/>
      <c r="J5" s="201"/>
      <c r="K5" s="202">
        <f>L522</f>
        <v>416470.34341675398</v>
      </c>
      <c r="L5" s="202"/>
      <c r="M5" s="202"/>
    </row>
    <row r="6" spans="1:13" s="4" customFormat="1" ht="17.25" customHeight="1" x14ac:dyDescent="0.25">
      <c r="A6" s="197" t="s">
        <v>6</v>
      </c>
      <c r="B6" s="198"/>
      <c r="C6" s="198"/>
      <c r="D6" s="198"/>
      <c r="E6" s="198"/>
      <c r="F6" s="198"/>
      <c r="G6" s="199"/>
      <c r="H6" s="200" t="s">
        <v>7</v>
      </c>
      <c r="I6" s="201"/>
      <c r="J6" s="201"/>
      <c r="K6" s="202">
        <f>M522</f>
        <v>23069241.638656843</v>
      </c>
      <c r="L6" s="202"/>
      <c r="M6" s="202"/>
    </row>
    <row r="7" spans="1:13" ht="19.5" customHeight="1" x14ac:dyDescent="0.25">
      <c r="A7" s="203" t="s">
        <v>8</v>
      </c>
      <c r="B7" s="204"/>
      <c r="C7" s="204"/>
      <c r="D7" s="204"/>
      <c r="E7" s="204"/>
      <c r="F7" s="204"/>
      <c r="G7" s="205"/>
      <c r="H7" s="206" t="s">
        <v>9</v>
      </c>
      <c r="I7" s="207"/>
      <c r="J7" s="207"/>
      <c r="K7" s="208">
        <f>K3-K6</f>
        <v>407677.72494978458</v>
      </c>
      <c r="L7" s="208"/>
      <c r="M7" s="208"/>
    </row>
    <row r="8" spans="1:13" ht="26.25" customHeight="1" x14ac:dyDescent="0.25">
      <c r="A8" s="190" t="s">
        <v>1121</v>
      </c>
      <c r="B8" s="191"/>
      <c r="C8" s="191"/>
      <c r="D8" s="191"/>
      <c r="E8" s="191"/>
      <c r="F8" s="191"/>
      <c r="G8" s="192"/>
      <c r="H8" s="193" t="s">
        <v>1120</v>
      </c>
      <c r="I8" s="193"/>
      <c r="J8" s="193"/>
      <c r="K8" s="193"/>
      <c r="L8" s="193"/>
      <c r="M8" s="193"/>
    </row>
    <row r="9" spans="1:13" ht="24.75" customHeight="1" x14ac:dyDescent="0.25">
      <c r="A9" s="194" t="s">
        <v>10</v>
      </c>
      <c r="B9" s="194"/>
      <c r="C9" s="194"/>
      <c r="D9" s="194"/>
      <c r="E9" s="194"/>
      <c r="F9" s="194"/>
      <c r="G9" s="194"/>
      <c r="H9" s="194"/>
      <c r="I9" s="194"/>
      <c r="J9" s="194"/>
      <c r="K9" s="194"/>
      <c r="L9" s="194"/>
      <c r="M9" s="194"/>
    </row>
    <row r="10" spans="1:13" x14ac:dyDescent="0.25">
      <c r="A10" s="5"/>
    </row>
    <row r="11" spans="1:13" ht="21.75" customHeight="1" x14ac:dyDescent="0.25">
      <c r="A11" s="195" t="s">
        <v>11</v>
      </c>
      <c r="B11" s="195" t="s">
        <v>12</v>
      </c>
      <c r="C11" s="195" t="s">
        <v>13</v>
      </c>
      <c r="D11" s="196" t="s">
        <v>14</v>
      </c>
      <c r="E11" s="196"/>
      <c r="F11" s="196"/>
      <c r="G11" s="196"/>
      <c r="H11" s="196" t="s">
        <v>15</v>
      </c>
      <c r="I11" s="196"/>
      <c r="J11" s="196"/>
      <c r="K11" s="196" t="s">
        <v>16</v>
      </c>
      <c r="L11" s="196"/>
      <c r="M11" s="196"/>
    </row>
    <row r="12" spans="1:13" ht="30" customHeight="1" x14ac:dyDescent="0.25">
      <c r="A12" s="195"/>
      <c r="B12" s="195"/>
      <c r="C12" s="195"/>
      <c r="D12" s="6" t="s">
        <v>17</v>
      </c>
      <c r="E12" s="6" t="s">
        <v>18</v>
      </c>
      <c r="F12" s="6" t="s">
        <v>19</v>
      </c>
      <c r="G12" s="6" t="s">
        <v>20</v>
      </c>
      <c r="H12" s="6" t="s">
        <v>21</v>
      </c>
      <c r="I12" s="6" t="s">
        <v>22</v>
      </c>
      <c r="J12" s="6" t="s">
        <v>23</v>
      </c>
      <c r="K12" s="6" t="s">
        <v>21</v>
      </c>
      <c r="L12" s="6" t="s">
        <v>22</v>
      </c>
      <c r="M12" s="6" t="s">
        <v>23</v>
      </c>
    </row>
    <row r="13" spans="1:13" ht="24" customHeight="1" x14ac:dyDescent="0.25">
      <c r="A13" s="82" t="s">
        <v>24</v>
      </c>
      <c r="B13" s="7" t="s">
        <v>25</v>
      </c>
      <c r="C13" s="7"/>
      <c r="D13" s="8"/>
      <c r="E13" s="7"/>
      <c r="F13" s="7"/>
      <c r="G13" s="10">
        <v>1330552.0251710003</v>
      </c>
      <c r="H13" s="8"/>
      <c r="I13" s="9"/>
      <c r="J13" s="10"/>
      <c r="K13" s="10">
        <v>1303933.7251710002</v>
      </c>
      <c r="L13" s="10">
        <v>0</v>
      </c>
      <c r="M13" s="83">
        <v>1303933.7251710002</v>
      </c>
    </row>
    <row r="14" spans="1:13" ht="16.5" customHeight="1" x14ac:dyDescent="0.25">
      <c r="A14" s="84" t="s">
        <v>26</v>
      </c>
      <c r="B14" s="11" t="s">
        <v>27</v>
      </c>
      <c r="C14" s="12" t="s">
        <v>28</v>
      </c>
      <c r="D14" s="13">
        <v>21</v>
      </c>
      <c r="E14" s="14">
        <f>[1]CPUs!I6</f>
        <v>49155.89</v>
      </c>
      <c r="F14" s="14">
        <v>60771.42</v>
      </c>
      <c r="G14" s="14">
        <v>1276199.82</v>
      </c>
      <c r="H14" s="13">
        <v>21</v>
      </c>
      <c r="I14" s="13">
        <v>0</v>
      </c>
      <c r="J14" s="13">
        <v>21</v>
      </c>
      <c r="K14" s="13">
        <v>1276199.82</v>
      </c>
      <c r="L14" s="13">
        <v>0</v>
      </c>
      <c r="M14" s="85">
        <v>1276199.82</v>
      </c>
    </row>
    <row r="15" spans="1:13" ht="34.5" customHeight="1" x14ac:dyDescent="0.25">
      <c r="A15" s="84" t="s">
        <v>29</v>
      </c>
      <c r="B15" s="11" t="s">
        <v>30</v>
      </c>
      <c r="C15" s="12" t="s">
        <v>31</v>
      </c>
      <c r="D15" s="13">
        <v>18</v>
      </c>
      <c r="E15" s="14">
        <f>[1]CPUs!I17</f>
        <v>312.24</v>
      </c>
      <c r="F15" s="14">
        <v>386.02</v>
      </c>
      <c r="G15" s="14">
        <v>6948.36</v>
      </c>
      <c r="H15" s="13">
        <v>18</v>
      </c>
      <c r="I15" s="13">
        <v>0</v>
      </c>
      <c r="J15" s="13">
        <v>18</v>
      </c>
      <c r="K15" s="13">
        <v>6948.36</v>
      </c>
      <c r="L15" s="13">
        <v>0</v>
      </c>
      <c r="M15" s="85">
        <v>6948.36</v>
      </c>
    </row>
    <row r="16" spans="1:13" ht="17.25" customHeight="1" x14ac:dyDescent="0.25">
      <c r="A16" s="84" t="s">
        <v>32</v>
      </c>
      <c r="B16" s="11" t="s">
        <v>33</v>
      </c>
      <c r="C16" s="12" t="s">
        <v>28</v>
      </c>
      <c r="D16" s="13">
        <v>1</v>
      </c>
      <c r="E16" s="14">
        <f>[1]CPUs!I29</f>
        <v>254.59</v>
      </c>
      <c r="F16" s="14">
        <v>294.53517099999999</v>
      </c>
      <c r="G16" s="14">
        <v>294.53517099999999</v>
      </c>
      <c r="H16" s="13">
        <v>1</v>
      </c>
      <c r="I16" s="13">
        <v>0</v>
      </c>
      <c r="J16" s="13">
        <v>1</v>
      </c>
      <c r="K16" s="13">
        <v>294.53517099999999</v>
      </c>
      <c r="L16" s="13">
        <v>0</v>
      </c>
      <c r="M16" s="85">
        <v>294.53517099999999</v>
      </c>
    </row>
    <row r="17" spans="1:13" ht="16.5" customHeight="1" x14ac:dyDescent="0.25">
      <c r="A17" s="84" t="s">
        <v>34</v>
      </c>
      <c r="B17" s="11" t="s">
        <v>35</v>
      </c>
      <c r="C17" s="12" t="s">
        <v>13</v>
      </c>
      <c r="D17" s="13">
        <v>1</v>
      </c>
      <c r="E17" s="14">
        <f>[1]CPUs!I35</f>
        <v>38105.08</v>
      </c>
      <c r="F17" s="14">
        <v>47109.31</v>
      </c>
      <c r="G17" s="14">
        <v>47109.31</v>
      </c>
      <c r="H17" s="13">
        <v>0.43496731325506499</v>
      </c>
      <c r="I17" s="13">
        <v>0</v>
      </c>
      <c r="J17" s="13">
        <v>0.43496731325506499</v>
      </c>
      <c r="K17" s="13">
        <v>20491.009999999966</v>
      </c>
      <c r="L17" s="13">
        <v>0</v>
      </c>
      <c r="M17" s="85">
        <v>20491.009999999966</v>
      </c>
    </row>
    <row r="18" spans="1:13" ht="24" customHeight="1" x14ac:dyDescent="0.25">
      <c r="A18" s="86" t="s">
        <v>36</v>
      </c>
      <c r="B18" s="15" t="s">
        <v>37</v>
      </c>
      <c r="C18" s="15"/>
      <c r="D18" s="16"/>
      <c r="E18" s="15"/>
      <c r="F18" s="15"/>
      <c r="G18" s="17">
        <v>73693.595420809346</v>
      </c>
      <c r="H18" s="16"/>
      <c r="I18" s="18"/>
      <c r="J18" s="19"/>
      <c r="K18" s="19">
        <v>73693.595420809317</v>
      </c>
      <c r="L18" s="19">
        <v>0</v>
      </c>
      <c r="M18" s="87">
        <v>73693.595420809317</v>
      </c>
    </row>
    <row r="19" spans="1:13" ht="32.25" customHeight="1" x14ac:dyDescent="0.25">
      <c r="A19" s="84" t="s">
        <v>38</v>
      </c>
      <c r="B19" s="11" t="s">
        <v>39</v>
      </c>
      <c r="C19" s="12" t="s">
        <v>31</v>
      </c>
      <c r="D19" s="13">
        <v>31.44</v>
      </c>
      <c r="E19" s="14">
        <f>[1]CPUs!I47</f>
        <v>573.22715839622401</v>
      </c>
      <c r="F19" s="14">
        <v>708.68073592525172</v>
      </c>
      <c r="G19" s="14">
        <v>22280.922337489916</v>
      </c>
      <c r="H19" s="13">
        <v>31.439999999999998</v>
      </c>
      <c r="I19" s="13">
        <v>0</v>
      </c>
      <c r="J19" s="13">
        <v>31.439999999999998</v>
      </c>
      <c r="K19" s="13">
        <v>22280.922337489912</v>
      </c>
      <c r="L19" s="13">
        <v>0</v>
      </c>
      <c r="M19" s="85">
        <v>22280.922337489912</v>
      </c>
    </row>
    <row r="20" spans="1:13" ht="33" customHeight="1" x14ac:dyDescent="0.25">
      <c r="A20" s="84" t="s">
        <v>40</v>
      </c>
      <c r="B20" s="11" t="s">
        <v>41</v>
      </c>
      <c r="C20" s="12" t="s">
        <v>31</v>
      </c>
      <c r="D20" s="13">
        <v>17.04</v>
      </c>
      <c r="E20" s="14">
        <f>[1]CPUs!I98</f>
        <v>978.91286938692781</v>
      </c>
      <c r="F20" s="14">
        <v>1210.2299804230588</v>
      </c>
      <c r="G20" s="14">
        <v>20622.318866408921</v>
      </c>
      <c r="H20" s="13">
        <v>17.04</v>
      </c>
      <c r="I20" s="13">
        <v>0</v>
      </c>
      <c r="J20" s="13">
        <v>17.04</v>
      </c>
      <c r="K20" s="13">
        <v>20622.318866408921</v>
      </c>
      <c r="L20" s="13">
        <v>0</v>
      </c>
      <c r="M20" s="85">
        <v>20622.318866408921</v>
      </c>
    </row>
    <row r="21" spans="1:13" ht="26.25" customHeight="1" x14ac:dyDescent="0.25">
      <c r="A21" s="84" t="s">
        <v>42</v>
      </c>
      <c r="B21" s="11" t="s">
        <v>43</v>
      </c>
      <c r="C21" s="12" t="s">
        <v>31</v>
      </c>
      <c r="D21" s="13">
        <v>6</v>
      </c>
      <c r="E21" s="14">
        <f>[1]CPUs!I169</f>
        <v>905.00213229131214</v>
      </c>
      <c r="F21" s="14">
        <v>1118.8541361517491</v>
      </c>
      <c r="G21" s="14">
        <v>6713.1248169104947</v>
      </c>
      <c r="H21" s="13">
        <v>6</v>
      </c>
      <c r="I21" s="13">
        <v>0</v>
      </c>
      <c r="J21" s="13">
        <v>6</v>
      </c>
      <c r="K21" s="13">
        <v>6713.1248169104947</v>
      </c>
      <c r="L21" s="13">
        <v>0</v>
      </c>
      <c r="M21" s="85">
        <v>6713.1248169104947</v>
      </c>
    </row>
    <row r="22" spans="1:13" ht="35.25" customHeight="1" x14ac:dyDescent="0.25">
      <c r="A22" s="84" t="s">
        <v>44</v>
      </c>
      <c r="B22" s="11" t="s">
        <v>45</v>
      </c>
      <c r="C22" s="12" t="s">
        <v>46</v>
      </c>
      <c r="D22" s="13">
        <v>275.08</v>
      </c>
      <c r="E22" s="13">
        <f>[1]CPUs!I217</f>
        <v>51.51</v>
      </c>
      <c r="F22" s="13">
        <v>63.68</v>
      </c>
      <c r="G22" s="14">
        <v>17517.094399999998</v>
      </c>
      <c r="H22" s="13">
        <v>275.08</v>
      </c>
      <c r="I22" s="13">
        <v>0</v>
      </c>
      <c r="J22" s="13">
        <v>275.08</v>
      </c>
      <c r="K22" s="13">
        <v>17517.094399999998</v>
      </c>
      <c r="L22" s="13">
        <v>0</v>
      </c>
      <c r="M22" s="85">
        <v>17517.094399999998</v>
      </c>
    </row>
    <row r="23" spans="1:13" x14ac:dyDescent="0.25">
      <c r="A23" s="84" t="s">
        <v>47</v>
      </c>
      <c r="B23" s="11" t="s">
        <v>48</v>
      </c>
      <c r="C23" s="12" t="s">
        <v>31</v>
      </c>
      <c r="D23" s="13">
        <v>40.5</v>
      </c>
      <c r="E23" s="13">
        <f>[1]CPUs!I233</f>
        <v>100.66</v>
      </c>
      <c r="F23" s="13">
        <v>124.44</v>
      </c>
      <c r="G23" s="14">
        <v>5039.82</v>
      </c>
      <c r="H23" s="13">
        <v>40.5</v>
      </c>
      <c r="I23" s="13">
        <v>0</v>
      </c>
      <c r="J23" s="13">
        <v>40.5</v>
      </c>
      <c r="K23" s="13">
        <v>5039.82</v>
      </c>
      <c r="L23" s="13">
        <v>0</v>
      </c>
      <c r="M23" s="85">
        <v>5039.82</v>
      </c>
    </row>
    <row r="24" spans="1:13" ht="39" customHeight="1" x14ac:dyDescent="0.25">
      <c r="A24" s="84" t="s">
        <v>49</v>
      </c>
      <c r="B24" s="11" t="s">
        <v>50</v>
      </c>
      <c r="C24" s="12" t="s">
        <v>31</v>
      </c>
      <c r="D24" s="13">
        <v>1876.5</v>
      </c>
      <c r="E24" s="13">
        <f>[1]CPUs!I247</f>
        <v>0.32</v>
      </c>
      <c r="F24" s="13">
        <v>0.39</v>
      </c>
      <c r="G24" s="14">
        <v>731.83500000000004</v>
      </c>
      <c r="H24" s="13">
        <v>1876.5</v>
      </c>
      <c r="I24" s="13">
        <v>0</v>
      </c>
      <c r="J24" s="13">
        <v>1876.5</v>
      </c>
      <c r="K24" s="13">
        <v>731.83500000000004</v>
      </c>
      <c r="L24" s="13">
        <v>0</v>
      </c>
      <c r="M24" s="85">
        <v>731.83500000000004</v>
      </c>
    </row>
    <row r="25" spans="1:13" ht="51.9" customHeight="1" x14ac:dyDescent="0.25">
      <c r="A25" s="84" t="s">
        <v>51</v>
      </c>
      <c r="B25" s="11" t="s">
        <v>52</v>
      </c>
      <c r="C25" s="12" t="s">
        <v>28</v>
      </c>
      <c r="D25" s="13">
        <v>1</v>
      </c>
      <c r="E25" s="13">
        <f>[1]CPUs!I256</f>
        <v>637.78</v>
      </c>
      <c r="F25" s="13">
        <v>788.48</v>
      </c>
      <c r="G25" s="14">
        <v>788.48</v>
      </c>
      <c r="H25" s="13">
        <v>1</v>
      </c>
      <c r="I25" s="13">
        <v>0</v>
      </c>
      <c r="J25" s="13">
        <v>1</v>
      </c>
      <c r="K25" s="13">
        <v>788.48</v>
      </c>
      <c r="L25" s="13">
        <v>0</v>
      </c>
      <c r="M25" s="85">
        <v>788.48</v>
      </c>
    </row>
    <row r="26" spans="1:13" ht="24" customHeight="1" x14ac:dyDescent="0.25">
      <c r="A26" s="86" t="s">
        <v>53</v>
      </c>
      <c r="B26" s="15" t="s">
        <v>54</v>
      </c>
      <c r="C26" s="15"/>
      <c r="D26" s="19"/>
      <c r="E26" s="18"/>
      <c r="F26" s="18"/>
      <c r="G26" s="19">
        <v>8471.4745999999996</v>
      </c>
      <c r="H26" s="19"/>
      <c r="I26" s="18"/>
      <c r="J26" s="19"/>
      <c r="K26" s="19">
        <v>8471.4745999999996</v>
      </c>
      <c r="L26" s="19">
        <v>0</v>
      </c>
      <c r="M26" s="87">
        <v>8471.4745999999996</v>
      </c>
    </row>
    <row r="27" spans="1:13" ht="29.25" customHeight="1" x14ac:dyDescent="0.25">
      <c r="A27" s="84" t="s">
        <v>55</v>
      </c>
      <c r="B27" s="11" t="s">
        <v>56</v>
      </c>
      <c r="C27" s="12" t="s">
        <v>31</v>
      </c>
      <c r="D27" s="13">
        <v>255.8</v>
      </c>
      <c r="E27" s="13">
        <f>[1]CPUs!I279</f>
        <v>16.239999999999998</v>
      </c>
      <c r="F27" s="13">
        <v>20.07</v>
      </c>
      <c r="G27" s="14">
        <v>5133.9059999999999</v>
      </c>
      <c r="H27" s="13">
        <v>255.8</v>
      </c>
      <c r="I27" s="13">
        <v>0</v>
      </c>
      <c r="J27" s="13">
        <v>255.8</v>
      </c>
      <c r="K27" s="13">
        <v>5133.9059999999999</v>
      </c>
      <c r="L27" s="13">
        <v>0</v>
      </c>
      <c r="M27" s="85">
        <v>5133.9059999999999</v>
      </c>
    </row>
    <row r="28" spans="1:13" ht="29.25" customHeight="1" x14ac:dyDescent="0.25">
      <c r="A28" s="84" t="s">
        <v>57</v>
      </c>
      <c r="B28" s="11" t="s">
        <v>58</v>
      </c>
      <c r="C28" s="12" t="s">
        <v>59</v>
      </c>
      <c r="D28" s="13">
        <v>39.58</v>
      </c>
      <c r="E28" s="13">
        <f>[1]CPUs!I288</f>
        <v>0</v>
      </c>
      <c r="F28" s="13">
        <v>55.73</v>
      </c>
      <c r="G28" s="14">
        <v>2205.7933999999996</v>
      </c>
      <c r="H28" s="13">
        <v>39.58</v>
      </c>
      <c r="I28" s="13">
        <v>0</v>
      </c>
      <c r="J28" s="13">
        <v>39.58</v>
      </c>
      <c r="K28" s="13">
        <v>2205.7933999999996</v>
      </c>
      <c r="L28" s="13">
        <v>0</v>
      </c>
      <c r="M28" s="85">
        <v>2205.7933999999996</v>
      </c>
    </row>
    <row r="29" spans="1:13" ht="29.25" customHeight="1" x14ac:dyDescent="0.25">
      <c r="A29" s="84" t="s">
        <v>897</v>
      </c>
      <c r="B29" s="11" t="s">
        <v>896</v>
      </c>
      <c r="C29" s="12" t="s">
        <v>59</v>
      </c>
      <c r="D29" s="13">
        <v>12.08</v>
      </c>
      <c r="E29" s="13">
        <f>[1]CPUs!I289</f>
        <v>45.08</v>
      </c>
      <c r="F29" s="13">
        <v>93.69</v>
      </c>
      <c r="G29" s="14">
        <v>1131.7752</v>
      </c>
      <c r="H29" s="13">
        <v>12.08</v>
      </c>
      <c r="I29" s="13">
        <v>0</v>
      </c>
      <c r="J29" s="13">
        <v>12.08</v>
      </c>
      <c r="K29" s="13">
        <v>1131.7752</v>
      </c>
      <c r="L29" s="13">
        <v>0</v>
      </c>
      <c r="M29" s="85">
        <v>1131.7752</v>
      </c>
    </row>
    <row r="30" spans="1:13" ht="24" customHeight="1" x14ac:dyDescent="0.25">
      <c r="A30" s="86" t="s">
        <v>60</v>
      </c>
      <c r="B30" s="15" t="s">
        <v>61</v>
      </c>
      <c r="C30" s="15"/>
      <c r="D30" s="19"/>
      <c r="E30" s="18"/>
      <c r="F30" s="18"/>
      <c r="G30" s="19">
        <v>1658984.71078766</v>
      </c>
      <c r="H30" s="19"/>
      <c r="I30" s="18"/>
      <c r="J30" s="19"/>
      <c r="K30" s="19">
        <v>1658984.71078766</v>
      </c>
      <c r="L30" s="19">
        <v>0</v>
      </c>
      <c r="M30" s="87">
        <v>1658984.71078766</v>
      </c>
    </row>
    <row r="31" spans="1:13" ht="24" customHeight="1" x14ac:dyDescent="0.25">
      <c r="A31" s="86" t="s">
        <v>62</v>
      </c>
      <c r="B31" s="15" t="s">
        <v>63</v>
      </c>
      <c r="C31" s="15"/>
      <c r="D31" s="19"/>
      <c r="E31" s="18"/>
      <c r="F31" s="18"/>
      <c r="G31" s="19">
        <v>380317.17500300007</v>
      </c>
      <c r="H31" s="19"/>
      <c r="I31" s="18"/>
      <c r="J31" s="19"/>
      <c r="K31" s="19">
        <v>380317.17500300007</v>
      </c>
      <c r="L31" s="19">
        <v>0</v>
      </c>
      <c r="M31" s="87">
        <v>380317.17500300007</v>
      </c>
    </row>
    <row r="32" spans="1:13" ht="65.099999999999994" customHeight="1" x14ac:dyDescent="0.25">
      <c r="A32" s="84" t="s">
        <v>64</v>
      </c>
      <c r="B32" s="11" t="s">
        <v>65</v>
      </c>
      <c r="C32" s="12" t="s">
        <v>59</v>
      </c>
      <c r="D32" s="13">
        <v>164.1</v>
      </c>
      <c r="E32" s="13">
        <f>[1]CPUs!I296</f>
        <v>15.85</v>
      </c>
      <c r="F32" s="13">
        <v>19.59</v>
      </c>
      <c r="G32" s="14">
        <v>3214.7190000000001</v>
      </c>
      <c r="H32" s="13">
        <v>164.1</v>
      </c>
      <c r="I32" s="13">
        <v>0</v>
      </c>
      <c r="J32" s="13">
        <v>164.1</v>
      </c>
      <c r="K32" s="13">
        <v>3214.7190000000001</v>
      </c>
      <c r="L32" s="13">
        <v>0</v>
      </c>
      <c r="M32" s="85">
        <v>3214.7190000000001</v>
      </c>
    </row>
    <row r="33" spans="1:13" ht="65.099999999999994" customHeight="1" x14ac:dyDescent="0.25">
      <c r="A33" s="84" t="s">
        <v>66</v>
      </c>
      <c r="B33" s="11" t="s">
        <v>67</v>
      </c>
      <c r="C33" s="12" t="s">
        <v>59</v>
      </c>
      <c r="D33" s="13">
        <v>3849.76</v>
      </c>
      <c r="E33" s="13">
        <f>[1]CPUs!I306</f>
        <v>29.43</v>
      </c>
      <c r="F33" s="13">
        <v>36.380000000000003</v>
      </c>
      <c r="G33" s="14">
        <v>140054.26880000002</v>
      </c>
      <c r="H33" s="13">
        <v>3849.76</v>
      </c>
      <c r="I33" s="13">
        <v>0</v>
      </c>
      <c r="J33" s="13">
        <v>3849.76</v>
      </c>
      <c r="K33" s="13">
        <v>140054.26880000002</v>
      </c>
      <c r="L33" s="13">
        <v>0</v>
      </c>
      <c r="M33" s="85">
        <v>140054.26880000002</v>
      </c>
    </row>
    <row r="34" spans="1:13" ht="39" customHeight="1" x14ac:dyDescent="0.25">
      <c r="A34" s="84" t="s">
        <v>68</v>
      </c>
      <c r="B34" s="11" t="s">
        <v>69</v>
      </c>
      <c r="C34" s="12" t="s">
        <v>70</v>
      </c>
      <c r="D34" s="13">
        <v>70365.421950000004</v>
      </c>
      <c r="E34" s="13">
        <f>[1]CPUs!I316</f>
        <v>2.16</v>
      </c>
      <c r="F34" s="13">
        <v>2.67</v>
      </c>
      <c r="G34" s="14">
        <v>187875.6766065</v>
      </c>
      <c r="H34" s="13">
        <v>70365.421950000004</v>
      </c>
      <c r="I34" s="13">
        <v>0</v>
      </c>
      <c r="J34" s="13">
        <v>70365.421950000004</v>
      </c>
      <c r="K34" s="13">
        <v>187875.6766065</v>
      </c>
      <c r="L34" s="13">
        <v>0</v>
      </c>
      <c r="M34" s="85">
        <v>187875.6766065</v>
      </c>
    </row>
    <row r="35" spans="1:13" ht="51.9" customHeight="1" x14ac:dyDescent="0.25">
      <c r="A35" s="84" t="s">
        <v>71</v>
      </c>
      <c r="B35" s="11" t="s">
        <v>72</v>
      </c>
      <c r="C35" s="12" t="s">
        <v>59</v>
      </c>
      <c r="D35" s="13">
        <v>5304.4779500000004</v>
      </c>
      <c r="E35" s="13">
        <f>[1]CPUs!I323</f>
        <v>7.5</v>
      </c>
      <c r="F35" s="13">
        <v>9.27</v>
      </c>
      <c r="G35" s="14">
        <v>49172.510596500004</v>
      </c>
      <c r="H35" s="13">
        <v>5304.4779500000004</v>
      </c>
      <c r="I35" s="13">
        <v>0</v>
      </c>
      <c r="J35" s="13">
        <v>5304.4779500000004</v>
      </c>
      <c r="K35" s="13">
        <v>49172.510596500004</v>
      </c>
      <c r="L35" s="13">
        <v>0</v>
      </c>
      <c r="M35" s="85">
        <v>49172.510596500004</v>
      </c>
    </row>
    <row r="36" spans="1:13" ht="24" customHeight="1" x14ac:dyDescent="0.25">
      <c r="A36" s="86" t="s">
        <v>73</v>
      </c>
      <c r="B36" s="15" t="s">
        <v>74</v>
      </c>
      <c r="C36" s="15"/>
      <c r="D36" s="19"/>
      <c r="E36" s="18"/>
      <c r="F36" s="18"/>
      <c r="G36" s="19">
        <v>422399.37</v>
      </c>
      <c r="H36" s="19"/>
      <c r="I36" s="18"/>
      <c r="J36" s="19"/>
      <c r="K36" s="19">
        <v>422399.37</v>
      </c>
      <c r="L36" s="19">
        <v>0</v>
      </c>
      <c r="M36" s="87">
        <v>422399.37</v>
      </c>
    </row>
    <row r="37" spans="1:13" ht="51.9" customHeight="1" x14ac:dyDescent="0.25">
      <c r="A37" s="84" t="s">
        <v>75</v>
      </c>
      <c r="B37" s="11" t="s">
        <v>76</v>
      </c>
      <c r="C37" s="12" t="s">
        <v>46</v>
      </c>
      <c r="D37" s="13">
        <v>3789</v>
      </c>
      <c r="E37" s="13">
        <f>[1]CPUs!I332</f>
        <v>88.4</v>
      </c>
      <c r="F37" s="13">
        <v>109.28</v>
      </c>
      <c r="G37" s="13">
        <v>414061.92</v>
      </c>
      <c r="H37" s="13">
        <v>3789</v>
      </c>
      <c r="I37" s="13">
        <v>0</v>
      </c>
      <c r="J37" s="13">
        <v>3789</v>
      </c>
      <c r="K37" s="13">
        <v>414061.92</v>
      </c>
      <c r="L37" s="13">
        <v>0</v>
      </c>
      <c r="M37" s="85">
        <v>414061.92</v>
      </c>
    </row>
    <row r="38" spans="1:13" ht="32.1" hidden="1" customHeight="1" x14ac:dyDescent="0.25">
      <c r="A38" s="84" t="s">
        <v>77</v>
      </c>
      <c r="B38" s="11" t="s">
        <v>78</v>
      </c>
      <c r="C38" s="12" t="s">
        <v>79</v>
      </c>
      <c r="D38" s="13">
        <v>0</v>
      </c>
      <c r="E38" s="13">
        <f>[1]CPUs!I347</f>
        <v>10.48</v>
      </c>
      <c r="F38" s="13">
        <v>12.95</v>
      </c>
      <c r="G38" s="13">
        <v>0</v>
      </c>
      <c r="H38" s="13">
        <v>0</v>
      </c>
      <c r="I38" s="13">
        <v>0</v>
      </c>
      <c r="J38" s="13">
        <v>0</v>
      </c>
      <c r="K38" s="13">
        <v>0</v>
      </c>
      <c r="L38" s="13">
        <v>0</v>
      </c>
      <c r="M38" s="85">
        <v>0</v>
      </c>
    </row>
    <row r="39" spans="1:13" ht="32.1" customHeight="1" x14ac:dyDescent="0.25">
      <c r="A39" s="84" t="s">
        <v>80</v>
      </c>
      <c r="B39" s="11" t="s">
        <v>81</v>
      </c>
      <c r="C39" s="12" t="s">
        <v>79</v>
      </c>
      <c r="D39" s="13">
        <v>505.3</v>
      </c>
      <c r="E39" s="13">
        <f>[1]CPUs!I355</f>
        <v>13.35</v>
      </c>
      <c r="F39" s="13">
        <v>16.5</v>
      </c>
      <c r="G39" s="13">
        <v>8337.4500000000007</v>
      </c>
      <c r="H39" s="13">
        <v>505.30000000000007</v>
      </c>
      <c r="I39" s="13">
        <v>0</v>
      </c>
      <c r="J39" s="13">
        <v>505.30000000000007</v>
      </c>
      <c r="K39" s="13">
        <v>8337.4500000000007</v>
      </c>
      <c r="L39" s="13">
        <v>0</v>
      </c>
      <c r="M39" s="85">
        <v>8337.4500000000007</v>
      </c>
    </row>
    <row r="40" spans="1:13" ht="24" customHeight="1" x14ac:dyDescent="0.25">
      <c r="A40" s="86" t="s">
        <v>82</v>
      </c>
      <c r="B40" s="15" t="s">
        <v>83</v>
      </c>
      <c r="C40" s="15"/>
      <c r="D40" s="19"/>
      <c r="E40" s="18"/>
      <c r="F40" s="18"/>
      <c r="G40" s="19">
        <v>856268.16578466003</v>
      </c>
      <c r="H40" s="19"/>
      <c r="I40" s="18"/>
      <c r="J40" s="19"/>
      <c r="K40" s="19">
        <v>856268.16578466003</v>
      </c>
      <c r="L40" s="19">
        <v>0</v>
      </c>
      <c r="M40" s="87">
        <v>856268.16578466003</v>
      </c>
    </row>
    <row r="41" spans="1:13" ht="24" customHeight="1" x14ac:dyDescent="0.25">
      <c r="A41" s="86" t="s">
        <v>84</v>
      </c>
      <c r="B41" s="15" t="s">
        <v>85</v>
      </c>
      <c r="C41" s="15"/>
      <c r="D41" s="19"/>
      <c r="E41" s="18"/>
      <c r="F41" s="18"/>
      <c r="G41" s="19">
        <v>313381.14984656003</v>
      </c>
      <c r="H41" s="19"/>
      <c r="I41" s="18"/>
      <c r="J41" s="19"/>
      <c r="K41" s="19">
        <v>313381.14984656003</v>
      </c>
      <c r="L41" s="19">
        <v>0</v>
      </c>
      <c r="M41" s="87">
        <v>313381.14984656003</v>
      </c>
    </row>
    <row r="42" spans="1:13" ht="51.9" customHeight="1" x14ac:dyDescent="0.25">
      <c r="A42" s="84" t="s">
        <v>86</v>
      </c>
      <c r="B42" s="11" t="s">
        <v>87</v>
      </c>
      <c r="C42" s="12" t="s">
        <v>46</v>
      </c>
      <c r="D42" s="13">
        <v>686.4</v>
      </c>
      <c r="E42" s="13">
        <f>[1]CPUs!I365</f>
        <v>127.94</v>
      </c>
      <c r="F42" s="13">
        <v>158.16999999999999</v>
      </c>
      <c r="G42" s="13">
        <v>108567.88799999999</v>
      </c>
      <c r="H42" s="13">
        <v>686.4</v>
      </c>
      <c r="I42" s="13">
        <v>0</v>
      </c>
      <c r="J42" s="13">
        <v>686.4</v>
      </c>
      <c r="K42" s="13">
        <v>108567.88799999999</v>
      </c>
      <c r="L42" s="13">
        <v>0</v>
      </c>
      <c r="M42" s="85">
        <v>108567.88799999999</v>
      </c>
    </row>
    <row r="43" spans="1:13" ht="30.9" customHeight="1" x14ac:dyDescent="0.25">
      <c r="A43" s="84" t="s">
        <v>88</v>
      </c>
      <c r="B43" s="11" t="s">
        <v>89</v>
      </c>
      <c r="C43" s="12" t="s">
        <v>59</v>
      </c>
      <c r="D43" s="13">
        <v>183.89160000000001</v>
      </c>
      <c r="E43" s="13">
        <f>[1]CPUs!I379</f>
        <v>0</v>
      </c>
      <c r="F43" s="13">
        <v>40.98</v>
      </c>
      <c r="G43" s="13">
        <v>7535.8777680000003</v>
      </c>
      <c r="H43" s="13">
        <v>183.89160000000001</v>
      </c>
      <c r="I43" s="13">
        <v>0</v>
      </c>
      <c r="J43" s="13">
        <v>183.89160000000001</v>
      </c>
      <c r="K43" s="13">
        <v>7535.8777680000003</v>
      </c>
      <c r="L43" s="13">
        <v>0</v>
      </c>
      <c r="M43" s="85">
        <v>7535.8777680000003</v>
      </c>
    </row>
    <row r="44" spans="1:13" ht="30.9" customHeight="1" x14ac:dyDescent="0.25">
      <c r="A44" s="88" t="s">
        <v>824</v>
      </c>
      <c r="B44" s="48" t="s">
        <v>710</v>
      </c>
      <c r="C44" s="49" t="s">
        <v>59</v>
      </c>
      <c r="D44" s="50">
        <v>337.95</v>
      </c>
      <c r="E44" s="13"/>
      <c r="F44" s="50">
        <v>55.35</v>
      </c>
      <c r="G44" s="13">
        <v>18705.532500000001</v>
      </c>
      <c r="H44" s="13">
        <v>337.95</v>
      </c>
      <c r="I44" s="13">
        <v>0</v>
      </c>
      <c r="J44" s="13">
        <v>337.95</v>
      </c>
      <c r="K44" s="13">
        <v>18705.532500000001</v>
      </c>
      <c r="L44" s="13">
        <v>0</v>
      </c>
      <c r="M44" s="85">
        <v>18705.532500000001</v>
      </c>
    </row>
    <row r="45" spans="1:13" ht="42.75" customHeight="1" x14ac:dyDescent="0.25">
      <c r="A45" s="88" t="s">
        <v>825</v>
      </c>
      <c r="B45" s="48" t="s">
        <v>826</v>
      </c>
      <c r="C45" s="49" t="s">
        <v>46</v>
      </c>
      <c r="D45" s="50">
        <v>980</v>
      </c>
      <c r="E45" s="13"/>
      <c r="F45" s="50">
        <v>152.5</v>
      </c>
      <c r="G45" s="13">
        <v>149450</v>
      </c>
      <c r="H45" s="13">
        <v>980</v>
      </c>
      <c r="I45" s="13">
        <v>0</v>
      </c>
      <c r="J45" s="13">
        <v>980</v>
      </c>
      <c r="K45" s="13">
        <v>149450</v>
      </c>
      <c r="L45" s="13">
        <v>0</v>
      </c>
      <c r="M45" s="85">
        <v>149450</v>
      </c>
    </row>
    <row r="46" spans="1:13" ht="30.9" customHeight="1" x14ac:dyDescent="0.25">
      <c r="A46" s="88" t="s">
        <v>827</v>
      </c>
      <c r="B46" s="48" t="s">
        <v>828</v>
      </c>
      <c r="C46" s="49" t="s">
        <v>28</v>
      </c>
      <c r="D46" s="50">
        <v>964</v>
      </c>
      <c r="E46" s="13">
        <f>[1]CPUs!I379</f>
        <v>0</v>
      </c>
      <c r="F46" s="50">
        <v>13.747655999999999</v>
      </c>
      <c r="G46" s="13">
        <v>13252.740383999999</v>
      </c>
      <c r="H46" s="13">
        <v>964</v>
      </c>
      <c r="I46" s="13">
        <v>0</v>
      </c>
      <c r="J46" s="13">
        <v>964</v>
      </c>
      <c r="K46" s="13">
        <v>13252.740383999999</v>
      </c>
      <c r="L46" s="13">
        <v>0</v>
      </c>
      <c r="M46" s="85">
        <v>13252.740383999999</v>
      </c>
    </row>
    <row r="47" spans="1:13" ht="43.5" customHeight="1" x14ac:dyDescent="0.25">
      <c r="A47" s="88" t="s">
        <v>829</v>
      </c>
      <c r="B47" s="48" t="s">
        <v>830</v>
      </c>
      <c r="C47" s="49" t="s">
        <v>59</v>
      </c>
      <c r="D47" s="50">
        <v>31.81</v>
      </c>
      <c r="E47" s="13">
        <f>[1]CPUs!I380</f>
        <v>33.15</v>
      </c>
      <c r="F47" s="50">
        <v>498.87177599999995</v>
      </c>
      <c r="G47" s="13">
        <v>15869.111194559999</v>
      </c>
      <c r="H47" s="13">
        <v>31.81</v>
      </c>
      <c r="I47" s="13">
        <v>0</v>
      </c>
      <c r="J47" s="13">
        <v>31.81</v>
      </c>
      <c r="K47" s="13">
        <v>15869.111194559999</v>
      </c>
      <c r="L47" s="13">
        <v>0</v>
      </c>
      <c r="M47" s="85">
        <v>15869.111194559999</v>
      </c>
    </row>
    <row r="48" spans="1:13" ht="24" customHeight="1" x14ac:dyDescent="0.25">
      <c r="A48" s="86" t="s">
        <v>90</v>
      </c>
      <c r="B48" s="15" t="s">
        <v>91</v>
      </c>
      <c r="C48" s="15"/>
      <c r="D48" s="19"/>
      <c r="E48" s="18"/>
      <c r="F48" s="18"/>
      <c r="G48" s="19">
        <v>542887.01593809994</v>
      </c>
      <c r="H48" s="19"/>
      <c r="I48" s="18"/>
      <c r="J48" s="19"/>
      <c r="K48" s="19">
        <v>542887.01593809994</v>
      </c>
      <c r="L48" s="19">
        <v>0</v>
      </c>
      <c r="M48" s="87">
        <v>542887.01593809994</v>
      </c>
    </row>
    <row r="49" spans="1:13" ht="39" customHeight="1" x14ac:dyDescent="0.25">
      <c r="A49" s="84" t="s">
        <v>92</v>
      </c>
      <c r="B49" s="11" t="s">
        <v>93</v>
      </c>
      <c r="C49" s="12" t="s">
        <v>59</v>
      </c>
      <c r="D49" s="13">
        <v>28</v>
      </c>
      <c r="E49" s="13">
        <f>[1]CPUs!I390</f>
        <v>618.26</v>
      </c>
      <c r="F49" s="13">
        <v>764.35</v>
      </c>
      <c r="G49" s="13">
        <v>21401.8</v>
      </c>
      <c r="H49" s="13">
        <v>28</v>
      </c>
      <c r="I49" s="13">
        <v>0</v>
      </c>
      <c r="J49" s="13">
        <v>28</v>
      </c>
      <c r="K49" s="13">
        <v>21401.8</v>
      </c>
      <c r="L49" s="13">
        <v>0</v>
      </c>
      <c r="M49" s="85">
        <v>21401.8</v>
      </c>
    </row>
    <row r="50" spans="1:13" ht="39" customHeight="1" x14ac:dyDescent="0.25">
      <c r="A50" s="84" t="s">
        <v>94</v>
      </c>
      <c r="B50" s="11" t="s">
        <v>95</v>
      </c>
      <c r="C50" s="12" t="s">
        <v>59</v>
      </c>
      <c r="D50" s="13">
        <v>162.87799999999999</v>
      </c>
      <c r="E50" s="13">
        <f>[1]CPUs!I400</f>
        <v>78.849999999999994</v>
      </c>
      <c r="F50" s="13">
        <v>97.48</v>
      </c>
      <c r="G50" s="13">
        <v>15877.34744</v>
      </c>
      <c r="H50" s="13">
        <v>162.87799999999999</v>
      </c>
      <c r="I50" s="13">
        <v>0</v>
      </c>
      <c r="J50" s="13">
        <v>162.87799999999999</v>
      </c>
      <c r="K50" s="13">
        <v>15877.34744</v>
      </c>
      <c r="L50" s="13">
        <v>0</v>
      </c>
      <c r="M50" s="85">
        <v>15877.34744</v>
      </c>
    </row>
    <row r="51" spans="1:13" ht="39" customHeight="1" x14ac:dyDescent="0.25">
      <c r="A51" s="84" t="s">
        <v>96</v>
      </c>
      <c r="B51" s="11" t="s">
        <v>97</v>
      </c>
      <c r="C51" s="12" t="s">
        <v>31</v>
      </c>
      <c r="D51" s="13">
        <v>1000.46</v>
      </c>
      <c r="E51" s="13">
        <f>[1]CPUs!I407</f>
        <v>119.28</v>
      </c>
      <c r="F51" s="13">
        <v>147.46</v>
      </c>
      <c r="G51" s="13">
        <v>147527.8316</v>
      </c>
      <c r="H51" s="13">
        <v>1000.46</v>
      </c>
      <c r="I51" s="13">
        <v>0</v>
      </c>
      <c r="J51" s="13">
        <v>1000.46</v>
      </c>
      <c r="K51" s="13">
        <v>147527.8316</v>
      </c>
      <c r="L51" s="13">
        <v>0</v>
      </c>
      <c r="M51" s="85">
        <v>147527.8316</v>
      </c>
    </row>
    <row r="52" spans="1:13" ht="26.25" customHeight="1" x14ac:dyDescent="0.25">
      <c r="A52" s="84" t="s">
        <v>98</v>
      </c>
      <c r="B52" s="11" t="s">
        <v>99</v>
      </c>
      <c r="C52" s="12" t="s">
        <v>59</v>
      </c>
      <c r="D52" s="13">
        <v>281.71325000000002</v>
      </c>
      <c r="E52" s="13">
        <f>[1]CPUs!I424</f>
        <v>68.319999999999993</v>
      </c>
      <c r="F52" s="13">
        <v>84.46</v>
      </c>
      <c r="G52" s="13">
        <v>23793.501095</v>
      </c>
      <c r="H52" s="13">
        <v>281.71325000000002</v>
      </c>
      <c r="I52" s="13">
        <v>0</v>
      </c>
      <c r="J52" s="13">
        <v>281.71325000000002</v>
      </c>
      <c r="K52" s="13">
        <v>23793.501095</v>
      </c>
      <c r="L52" s="13">
        <v>0</v>
      </c>
      <c r="M52" s="85">
        <v>23793.501095</v>
      </c>
    </row>
    <row r="53" spans="1:13" ht="39" customHeight="1" x14ac:dyDescent="0.25">
      <c r="A53" s="84" t="s">
        <v>100</v>
      </c>
      <c r="B53" s="11" t="s">
        <v>101</v>
      </c>
      <c r="C53" s="12" t="s">
        <v>31</v>
      </c>
      <c r="D53" s="13">
        <v>965.06999999999994</v>
      </c>
      <c r="E53" s="13">
        <f>[1]CPUs!I430</f>
        <v>2.73</v>
      </c>
      <c r="F53" s="13">
        <v>3.37</v>
      </c>
      <c r="G53" s="13">
        <v>3252.2858999999999</v>
      </c>
      <c r="H53" s="13">
        <v>965.07</v>
      </c>
      <c r="I53" s="13">
        <v>0</v>
      </c>
      <c r="J53" s="13">
        <v>965.07</v>
      </c>
      <c r="K53" s="13">
        <v>3252.2859000000003</v>
      </c>
      <c r="L53" s="13">
        <v>0</v>
      </c>
      <c r="M53" s="85">
        <v>3252.2859000000003</v>
      </c>
    </row>
    <row r="54" spans="1:13" ht="39" customHeight="1" x14ac:dyDescent="0.25">
      <c r="A54" s="84" t="s">
        <v>102</v>
      </c>
      <c r="B54" s="11" t="s">
        <v>103</v>
      </c>
      <c r="C54" s="12" t="s">
        <v>79</v>
      </c>
      <c r="D54" s="13">
        <v>1204.6600000000001</v>
      </c>
      <c r="E54" s="13">
        <f>[1]CPUs!I438</f>
        <v>11.82</v>
      </c>
      <c r="F54" s="13">
        <v>14.61</v>
      </c>
      <c r="G54" s="13">
        <v>17600.082600000002</v>
      </c>
      <c r="H54" s="13">
        <v>1204.6600000000001</v>
      </c>
      <c r="I54" s="13">
        <v>0</v>
      </c>
      <c r="J54" s="13">
        <v>1204.6600000000001</v>
      </c>
      <c r="K54" s="13">
        <v>17600.082600000002</v>
      </c>
      <c r="L54" s="13">
        <v>0</v>
      </c>
      <c r="M54" s="85">
        <v>17600.082600000002</v>
      </c>
    </row>
    <row r="55" spans="1:13" ht="30" customHeight="1" x14ac:dyDescent="0.25">
      <c r="A55" s="84" t="s">
        <v>104</v>
      </c>
      <c r="B55" s="11" t="s">
        <v>105</v>
      </c>
      <c r="C55" s="12" t="s">
        <v>79</v>
      </c>
      <c r="D55" s="13">
        <v>2329.8000000000002</v>
      </c>
      <c r="E55" s="13">
        <f>[1]CPUs!I448</f>
        <v>11.26</v>
      </c>
      <c r="F55" s="13">
        <v>13.92</v>
      </c>
      <c r="G55" s="13">
        <v>32430.816000000003</v>
      </c>
      <c r="H55" s="13">
        <v>2329.8000000000002</v>
      </c>
      <c r="I55" s="13">
        <v>0</v>
      </c>
      <c r="J55" s="13">
        <v>2329.8000000000002</v>
      </c>
      <c r="K55" s="13">
        <v>32430.816000000003</v>
      </c>
      <c r="L55" s="13">
        <v>0</v>
      </c>
      <c r="M55" s="85">
        <v>32430.816000000003</v>
      </c>
    </row>
    <row r="56" spans="1:13" ht="30" customHeight="1" x14ac:dyDescent="0.25">
      <c r="A56" s="84" t="s">
        <v>106</v>
      </c>
      <c r="B56" s="11" t="s">
        <v>107</v>
      </c>
      <c r="C56" s="12" t="s">
        <v>79</v>
      </c>
      <c r="D56" s="13">
        <v>1426.6999999999998</v>
      </c>
      <c r="E56" s="13">
        <f>[1]CPUs!I458</f>
        <v>10.66</v>
      </c>
      <c r="F56" s="13">
        <v>13.17</v>
      </c>
      <c r="G56" s="13">
        <v>18789.638999999999</v>
      </c>
      <c r="H56" s="13">
        <v>1426.7</v>
      </c>
      <c r="I56" s="13">
        <v>0</v>
      </c>
      <c r="J56" s="13">
        <v>1426.7</v>
      </c>
      <c r="K56" s="13">
        <v>18789.638999999999</v>
      </c>
      <c r="L56" s="13">
        <v>0</v>
      </c>
      <c r="M56" s="85">
        <v>18789.638999999999</v>
      </c>
    </row>
    <row r="57" spans="1:13" ht="30" customHeight="1" x14ac:dyDescent="0.25">
      <c r="A57" s="84" t="s">
        <v>108</v>
      </c>
      <c r="B57" s="11" t="s">
        <v>109</v>
      </c>
      <c r="C57" s="12" t="s">
        <v>79</v>
      </c>
      <c r="D57" s="13">
        <v>1712.4</v>
      </c>
      <c r="E57" s="13">
        <f>[1]CPUs!I468</f>
        <v>15.85</v>
      </c>
      <c r="F57" s="13">
        <v>19.59</v>
      </c>
      <c r="G57" s="13">
        <v>33545.916000000005</v>
      </c>
      <c r="H57" s="13">
        <v>1712.4</v>
      </c>
      <c r="I57" s="13">
        <v>0</v>
      </c>
      <c r="J57" s="13">
        <v>1712.4</v>
      </c>
      <c r="K57" s="13">
        <v>33545.916000000005</v>
      </c>
      <c r="L57" s="13">
        <v>0</v>
      </c>
      <c r="M57" s="85">
        <v>33545.916000000005</v>
      </c>
    </row>
    <row r="58" spans="1:13" ht="39" customHeight="1" x14ac:dyDescent="0.25">
      <c r="A58" s="84" t="s">
        <v>110</v>
      </c>
      <c r="B58" s="11" t="s">
        <v>111</v>
      </c>
      <c r="C58" s="12" t="s">
        <v>59</v>
      </c>
      <c r="D58" s="13">
        <v>23.928549999999998</v>
      </c>
      <c r="E58" s="13">
        <f>[1]CPUs!I478</f>
        <v>426.8</v>
      </c>
      <c r="F58" s="13">
        <v>527.65</v>
      </c>
      <c r="G58" s="13">
        <v>12625.899407499999</v>
      </c>
      <c r="H58" s="13">
        <v>23.928549999999998</v>
      </c>
      <c r="I58" s="13">
        <v>0</v>
      </c>
      <c r="J58" s="13">
        <v>23.928549999999998</v>
      </c>
      <c r="K58" s="13">
        <v>12625.899407499999</v>
      </c>
      <c r="L58" s="13">
        <v>0</v>
      </c>
      <c r="M58" s="85">
        <v>12625.899407499999</v>
      </c>
    </row>
    <row r="59" spans="1:13" ht="30" customHeight="1" x14ac:dyDescent="0.25">
      <c r="A59" s="84" t="s">
        <v>112</v>
      </c>
      <c r="B59" s="11" t="s">
        <v>113</v>
      </c>
      <c r="C59" s="12" t="s">
        <v>79</v>
      </c>
      <c r="D59" s="13">
        <v>1919.4999999999998</v>
      </c>
      <c r="E59" s="13">
        <f>[1]CPUs!I487</f>
        <v>11.82</v>
      </c>
      <c r="F59" s="13">
        <v>14.61</v>
      </c>
      <c r="G59" s="13">
        <v>28043.894999999997</v>
      </c>
      <c r="H59" s="13">
        <v>1919.4999999999998</v>
      </c>
      <c r="I59" s="13">
        <v>0</v>
      </c>
      <c r="J59" s="13">
        <v>1919.4999999999998</v>
      </c>
      <c r="K59" s="13">
        <v>28043.894999999997</v>
      </c>
      <c r="L59" s="13">
        <v>0</v>
      </c>
      <c r="M59" s="85">
        <v>28043.894999999997</v>
      </c>
    </row>
    <row r="60" spans="1:13" ht="30" customHeight="1" x14ac:dyDescent="0.25">
      <c r="A60" s="84" t="s">
        <v>114</v>
      </c>
      <c r="B60" s="11" t="s">
        <v>115</v>
      </c>
      <c r="C60" s="12" t="s">
        <v>79</v>
      </c>
      <c r="D60" s="13">
        <v>260.7</v>
      </c>
      <c r="E60" s="13">
        <f>[1]CPUs!I497</f>
        <v>11.53</v>
      </c>
      <c r="F60" s="13">
        <v>14.25</v>
      </c>
      <c r="G60" s="13">
        <v>3714.9749999999999</v>
      </c>
      <c r="H60" s="13">
        <v>260.7</v>
      </c>
      <c r="I60" s="13">
        <v>0</v>
      </c>
      <c r="J60" s="13">
        <v>260.7</v>
      </c>
      <c r="K60" s="13">
        <v>3714.9749999999999</v>
      </c>
      <c r="L60" s="13">
        <v>0</v>
      </c>
      <c r="M60" s="85">
        <v>3714.9749999999999</v>
      </c>
    </row>
    <row r="61" spans="1:13" ht="30" customHeight="1" x14ac:dyDescent="0.25">
      <c r="A61" s="84" t="s">
        <v>116</v>
      </c>
      <c r="B61" s="11" t="s">
        <v>117</v>
      </c>
      <c r="C61" s="12" t="s">
        <v>79</v>
      </c>
      <c r="D61" s="13">
        <v>1693</v>
      </c>
      <c r="E61" s="13">
        <f>[1]CPUs!I507</f>
        <v>14.84</v>
      </c>
      <c r="F61" s="13">
        <v>18.34</v>
      </c>
      <c r="G61" s="13">
        <v>31049.62</v>
      </c>
      <c r="H61" s="13">
        <v>1693</v>
      </c>
      <c r="I61" s="13">
        <v>0</v>
      </c>
      <c r="J61" s="13">
        <v>1693</v>
      </c>
      <c r="K61" s="13">
        <v>31049.62</v>
      </c>
      <c r="L61" s="13">
        <v>0</v>
      </c>
      <c r="M61" s="85">
        <v>31049.62</v>
      </c>
    </row>
    <row r="62" spans="1:13" ht="30" customHeight="1" x14ac:dyDescent="0.25">
      <c r="A62" s="84" t="s">
        <v>118</v>
      </c>
      <c r="B62" s="11" t="s">
        <v>119</v>
      </c>
      <c r="C62" s="12" t="s">
        <v>79</v>
      </c>
      <c r="D62" s="13">
        <v>379.74</v>
      </c>
      <c r="E62" s="13">
        <f>[1]CPUs!I517</f>
        <v>16.86</v>
      </c>
      <c r="F62" s="13">
        <v>20.84</v>
      </c>
      <c r="G62" s="13">
        <v>7913.7816000000003</v>
      </c>
      <c r="H62" s="13">
        <v>379.74</v>
      </c>
      <c r="I62" s="13">
        <v>0</v>
      </c>
      <c r="J62" s="13">
        <v>379.74</v>
      </c>
      <c r="K62" s="13">
        <v>7913.7816000000003</v>
      </c>
      <c r="L62" s="13">
        <v>0</v>
      </c>
      <c r="M62" s="85">
        <v>7913.7816000000003</v>
      </c>
    </row>
    <row r="63" spans="1:13" ht="45.75" customHeight="1" x14ac:dyDescent="0.25">
      <c r="A63" s="84" t="s">
        <v>831</v>
      </c>
      <c r="B63" s="48" t="s">
        <v>833</v>
      </c>
      <c r="C63" s="12" t="s">
        <v>59</v>
      </c>
      <c r="D63" s="50">
        <v>162.91299999999998</v>
      </c>
      <c r="E63" s="13"/>
      <c r="F63" s="13">
        <v>680.23</v>
      </c>
      <c r="G63" s="13">
        <v>110818.30998999999</v>
      </c>
      <c r="H63" s="13">
        <v>162.91300000000001</v>
      </c>
      <c r="I63" s="13">
        <v>0</v>
      </c>
      <c r="J63" s="13">
        <v>162.91300000000001</v>
      </c>
      <c r="K63" s="13">
        <v>110818.30999000001</v>
      </c>
      <c r="L63" s="13">
        <v>0</v>
      </c>
      <c r="M63" s="85">
        <v>110818.30999000001</v>
      </c>
    </row>
    <row r="64" spans="1:13" ht="30" customHeight="1" x14ac:dyDescent="0.25">
      <c r="A64" s="84" t="s">
        <v>832</v>
      </c>
      <c r="B64" s="48" t="s">
        <v>834</v>
      </c>
      <c r="C64" s="12" t="s">
        <v>79</v>
      </c>
      <c r="D64" s="50">
        <v>2428.7999999999997</v>
      </c>
      <c r="E64" s="13"/>
      <c r="F64" s="13">
        <v>14.205087000000001</v>
      </c>
      <c r="G64" s="13">
        <v>34501.315305600001</v>
      </c>
      <c r="H64" s="13">
        <v>2428.7999999999997</v>
      </c>
      <c r="I64" s="13">
        <v>0</v>
      </c>
      <c r="J64" s="13">
        <v>2428.7999999999997</v>
      </c>
      <c r="K64" s="13">
        <v>34501.315305600001</v>
      </c>
      <c r="L64" s="13">
        <v>0</v>
      </c>
      <c r="M64" s="85">
        <v>34501.315305600001</v>
      </c>
    </row>
    <row r="65" spans="1:13" ht="24" customHeight="1" x14ac:dyDescent="0.25">
      <c r="A65" s="86" t="s">
        <v>120</v>
      </c>
      <c r="B65" s="15" t="s">
        <v>121</v>
      </c>
      <c r="C65" s="15"/>
      <c r="D65" s="19"/>
      <c r="E65" s="18"/>
      <c r="F65" s="18"/>
      <c r="G65" s="19">
        <v>10726922.33358811</v>
      </c>
      <c r="H65" s="19"/>
      <c r="I65" s="18"/>
      <c r="J65" s="19"/>
      <c r="K65" s="19">
        <v>10714330.72108811</v>
      </c>
      <c r="L65" s="19">
        <v>0</v>
      </c>
      <c r="M65" s="87">
        <v>10714330.72108811</v>
      </c>
    </row>
    <row r="66" spans="1:13" ht="32.25" hidden="1" customHeight="1" x14ac:dyDescent="0.25">
      <c r="A66" s="84" t="s">
        <v>122</v>
      </c>
      <c r="B66" s="11" t="s">
        <v>123</v>
      </c>
      <c r="C66" s="12" t="s">
        <v>79</v>
      </c>
      <c r="D66" s="13">
        <v>637.54999999999995</v>
      </c>
      <c r="E66" s="13">
        <f>[1]CPUs!I527</f>
        <v>15.98</v>
      </c>
      <c r="F66" s="13">
        <v>19.75</v>
      </c>
      <c r="G66" s="13">
        <v>12591.612499999999</v>
      </c>
      <c r="H66" s="13">
        <v>0</v>
      </c>
      <c r="I66" s="13">
        <v>0</v>
      </c>
      <c r="J66" s="13">
        <v>0</v>
      </c>
      <c r="K66" s="13">
        <v>0</v>
      </c>
      <c r="L66" s="13">
        <v>0</v>
      </c>
      <c r="M66" s="85">
        <v>0</v>
      </c>
    </row>
    <row r="67" spans="1:13" ht="48" customHeight="1" x14ac:dyDescent="0.25">
      <c r="A67" s="84" t="s">
        <v>124</v>
      </c>
      <c r="B67" s="11" t="s">
        <v>125</v>
      </c>
      <c r="C67" s="12" t="s">
        <v>79</v>
      </c>
      <c r="D67" s="14">
        <v>244921</v>
      </c>
      <c r="E67" s="13">
        <f>[1]CPUs!I537</f>
        <v>28.331400477099997</v>
      </c>
      <c r="F67" s="13">
        <v>35.026110409838729</v>
      </c>
      <c r="G67" s="13">
        <v>8578629.9876881111</v>
      </c>
      <c r="H67" s="13">
        <v>244921</v>
      </c>
      <c r="I67" s="13">
        <v>0</v>
      </c>
      <c r="J67" s="13">
        <v>244921</v>
      </c>
      <c r="K67" s="13">
        <v>8578629.9876881111</v>
      </c>
      <c r="L67" s="13">
        <v>0</v>
      </c>
      <c r="M67" s="85">
        <v>8578629.9876881111</v>
      </c>
    </row>
    <row r="68" spans="1:13" ht="32.25" hidden="1" customHeight="1" x14ac:dyDescent="0.25">
      <c r="A68" s="84" t="s">
        <v>126</v>
      </c>
      <c r="B68" s="11" t="s">
        <v>127</v>
      </c>
      <c r="C68" s="12" t="s">
        <v>31</v>
      </c>
      <c r="D68" s="13">
        <v>0</v>
      </c>
      <c r="E68" s="13">
        <f>[1]CPUs!I547</f>
        <v>200.14249999999998</v>
      </c>
      <c r="F68" s="13">
        <v>247.43617274999997</v>
      </c>
      <c r="G68" s="13">
        <v>0</v>
      </c>
      <c r="H68" s="13">
        <v>0</v>
      </c>
      <c r="I68" s="13">
        <v>0</v>
      </c>
      <c r="J68" s="13">
        <v>0</v>
      </c>
      <c r="K68" s="13">
        <v>0</v>
      </c>
      <c r="L68" s="13">
        <v>0</v>
      </c>
      <c r="M68" s="85">
        <v>0</v>
      </c>
    </row>
    <row r="69" spans="1:13" ht="32.25" hidden="1" customHeight="1" x14ac:dyDescent="0.25">
      <c r="A69" s="84" t="s">
        <v>128</v>
      </c>
      <c r="B69" s="11" t="s">
        <v>129</v>
      </c>
      <c r="C69" s="12" t="s">
        <v>31</v>
      </c>
      <c r="D69" s="13">
        <v>0</v>
      </c>
      <c r="E69" s="13">
        <f>[1]CPUs!I554</f>
        <v>89.81</v>
      </c>
      <c r="F69" s="13">
        <v>111.03</v>
      </c>
      <c r="G69" s="13">
        <v>0</v>
      </c>
      <c r="H69" s="13">
        <v>0</v>
      </c>
      <c r="I69" s="13">
        <v>0</v>
      </c>
      <c r="J69" s="13">
        <v>0</v>
      </c>
      <c r="K69" s="13">
        <v>0</v>
      </c>
      <c r="L69" s="13">
        <v>0</v>
      </c>
      <c r="M69" s="85">
        <v>0</v>
      </c>
    </row>
    <row r="70" spans="1:13" ht="40.5" hidden="1" customHeight="1" x14ac:dyDescent="0.25">
      <c r="A70" s="84" t="s">
        <v>130</v>
      </c>
      <c r="B70" s="11" t="s">
        <v>131</v>
      </c>
      <c r="C70" s="12" t="s">
        <v>59</v>
      </c>
      <c r="D70" s="13">
        <v>0</v>
      </c>
      <c r="E70" s="13">
        <f>[1]CPUs!I562</f>
        <v>639.05999999999995</v>
      </c>
      <c r="F70" s="13">
        <v>790.06</v>
      </c>
      <c r="G70" s="13">
        <v>0</v>
      </c>
      <c r="H70" s="13">
        <v>0</v>
      </c>
      <c r="I70" s="13">
        <v>0</v>
      </c>
      <c r="J70" s="13">
        <v>0</v>
      </c>
      <c r="K70" s="13">
        <v>0</v>
      </c>
      <c r="L70" s="13">
        <v>0</v>
      </c>
      <c r="M70" s="85">
        <v>0</v>
      </c>
    </row>
    <row r="71" spans="1:13" ht="48" customHeight="1" x14ac:dyDescent="0.25">
      <c r="A71" s="88" t="s">
        <v>835</v>
      </c>
      <c r="B71" s="48" t="s">
        <v>836</v>
      </c>
      <c r="C71" s="49" t="s">
        <v>79</v>
      </c>
      <c r="D71" s="50">
        <v>1196.1600000000001</v>
      </c>
      <c r="E71" s="13"/>
      <c r="F71" s="13">
        <v>20.84</v>
      </c>
      <c r="G71" s="13">
        <v>24927.974400000003</v>
      </c>
      <c r="H71" s="13">
        <v>1196.1600000000001</v>
      </c>
      <c r="I71" s="13">
        <v>0</v>
      </c>
      <c r="J71" s="13">
        <v>1196.1600000000001</v>
      </c>
      <c r="K71" s="13">
        <v>24927.974400000003</v>
      </c>
      <c r="L71" s="13">
        <v>0</v>
      </c>
      <c r="M71" s="85">
        <v>24927.974400000003</v>
      </c>
    </row>
    <row r="72" spans="1:13" ht="43.5" customHeight="1" x14ac:dyDescent="0.25">
      <c r="A72" s="88" t="s">
        <v>837</v>
      </c>
      <c r="B72" s="48" t="s">
        <v>838</v>
      </c>
      <c r="C72" s="49" t="s">
        <v>79</v>
      </c>
      <c r="D72" s="50">
        <v>314.5</v>
      </c>
      <c r="E72" s="13"/>
      <c r="F72" s="13">
        <v>19.59</v>
      </c>
      <c r="G72" s="13">
        <v>6161.0550000000003</v>
      </c>
      <c r="H72" s="13">
        <v>314.5</v>
      </c>
      <c r="I72" s="13">
        <v>0</v>
      </c>
      <c r="J72" s="13">
        <v>314.5</v>
      </c>
      <c r="K72" s="13">
        <v>6161.0550000000003</v>
      </c>
      <c r="L72" s="13">
        <v>0</v>
      </c>
      <c r="M72" s="85">
        <v>6161.0550000000003</v>
      </c>
    </row>
    <row r="73" spans="1:13" ht="42" customHeight="1" x14ac:dyDescent="0.25">
      <c r="A73" s="88" t="s">
        <v>839</v>
      </c>
      <c r="B73" s="48" t="s">
        <v>840</v>
      </c>
      <c r="C73" s="49" t="s">
        <v>79</v>
      </c>
      <c r="D73" s="50">
        <v>2084.29</v>
      </c>
      <c r="E73" s="13"/>
      <c r="F73" s="13">
        <v>18.34</v>
      </c>
      <c r="G73" s="13">
        <v>38225.878599999996</v>
      </c>
      <c r="H73" s="13">
        <v>2084.29</v>
      </c>
      <c r="I73" s="13">
        <v>0</v>
      </c>
      <c r="J73" s="13">
        <v>2084.29</v>
      </c>
      <c r="K73" s="13">
        <v>38225.878599999996</v>
      </c>
      <c r="L73" s="13">
        <v>0</v>
      </c>
      <c r="M73" s="85">
        <v>38225.878599999996</v>
      </c>
    </row>
    <row r="74" spans="1:13" ht="48" customHeight="1" x14ac:dyDescent="0.25">
      <c r="A74" s="88" t="s">
        <v>841</v>
      </c>
      <c r="B74" s="48" t="s">
        <v>103</v>
      </c>
      <c r="C74" s="49" t="s">
        <v>79</v>
      </c>
      <c r="D74" s="50">
        <v>906.2</v>
      </c>
      <c r="E74" s="13"/>
      <c r="F74" s="13">
        <v>14.61</v>
      </c>
      <c r="G74" s="13">
        <v>13239.582</v>
      </c>
      <c r="H74" s="13">
        <v>906.2</v>
      </c>
      <c r="I74" s="13">
        <v>0</v>
      </c>
      <c r="J74" s="13">
        <v>906.2</v>
      </c>
      <c r="K74" s="13">
        <v>13239.582</v>
      </c>
      <c r="L74" s="13">
        <v>0</v>
      </c>
      <c r="M74" s="85">
        <v>13239.582</v>
      </c>
    </row>
    <row r="75" spans="1:13" ht="33.75" customHeight="1" x14ac:dyDescent="0.25">
      <c r="A75" s="88" t="s">
        <v>842</v>
      </c>
      <c r="B75" s="48" t="s">
        <v>843</v>
      </c>
      <c r="C75" s="49" t="s">
        <v>79</v>
      </c>
      <c r="D75" s="50">
        <v>1024.5999999999999</v>
      </c>
      <c r="E75" s="13"/>
      <c r="F75" s="13">
        <v>19.59</v>
      </c>
      <c r="G75" s="13">
        <v>20071.913999999997</v>
      </c>
      <c r="H75" s="13">
        <v>1024.5999999999999</v>
      </c>
      <c r="I75" s="13">
        <v>0</v>
      </c>
      <c r="J75" s="13">
        <v>1024.5999999999999</v>
      </c>
      <c r="K75" s="13">
        <v>20071.913999999997</v>
      </c>
      <c r="L75" s="13">
        <v>0</v>
      </c>
      <c r="M75" s="85">
        <v>20071.913999999997</v>
      </c>
    </row>
    <row r="76" spans="1:13" ht="36.75" customHeight="1" x14ac:dyDescent="0.25">
      <c r="A76" s="88" t="s">
        <v>844</v>
      </c>
      <c r="B76" s="48" t="s">
        <v>845</v>
      </c>
      <c r="C76" s="49" t="s">
        <v>79</v>
      </c>
      <c r="D76" s="50">
        <v>10999.2</v>
      </c>
      <c r="E76" s="13"/>
      <c r="F76" s="13">
        <v>18.34</v>
      </c>
      <c r="G76" s="13">
        <v>201725.32800000001</v>
      </c>
      <c r="H76" s="13">
        <v>10999.2</v>
      </c>
      <c r="I76" s="13">
        <v>0</v>
      </c>
      <c r="J76" s="13">
        <v>10999.2</v>
      </c>
      <c r="K76" s="13">
        <v>201725.32800000001</v>
      </c>
      <c r="L76" s="13">
        <v>0</v>
      </c>
      <c r="M76" s="85">
        <v>201725.32800000001</v>
      </c>
    </row>
    <row r="77" spans="1:13" ht="35.25" customHeight="1" x14ac:dyDescent="0.25">
      <c r="A77" s="88" t="s">
        <v>846</v>
      </c>
      <c r="B77" s="48" t="s">
        <v>847</v>
      </c>
      <c r="C77" s="49" t="s">
        <v>79</v>
      </c>
      <c r="D77" s="50">
        <v>2501.62</v>
      </c>
      <c r="E77" s="13"/>
      <c r="F77" s="13">
        <v>14.61</v>
      </c>
      <c r="G77" s="13">
        <v>36548.6682</v>
      </c>
      <c r="H77" s="13">
        <v>2501.62</v>
      </c>
      <c r="I77" s="13">
        <v>0</v>
      </c>
      <c r="J77" s="13">
        <v>2501.62</v>
      </c>
      <c r="K77" s="13">
        <v>36548.6682</v>
      </c>
      <c r="L77" s="13">
        <v>0</v>
      </c>
      <c r="M77" s="85">
        <v>36548.6682</v>
      </c>
    </row>
    <row r="78" spans="1:13" ht="34.5" customHeight="1" x14ac:dyDescent="0.25">
      <c r="A78" s="88" t="s">
        <v>848</v>
      </c>
      <c r="B78" s="48" t="s">
        <v>849</v>
      </c>
      <c r="C78" s="49" t="s">
        <v>79</v>
      </c>
      <c r="D78" s="50">
        <v>6.1</v>
      </c>
      <c r="E78" s="13"/>
      <c r="F78" s="13">
        <v>13.92</v>
      </c>
      <c r="G78" s="13">
        <v>84.911999999999992</v>
      </c>
      <c r="H78" s="13">
        <v>6.1</v>
      </c>
      <c r="I78" s="13">
        <v>0</v>
      </c>
      <c r="J78" s="13">
        <v>6.1</v>
      </c>
      <c r="K78" s="13">
        <v>84.911999999999992</v>
      </c>
      <c r="L78" s="13">
        <v>0</v>
      </c>
      <c r="M78" s="85">
        <v>84.911999999999992</v>
      </c>
    </row>
    <row r="79" spans="1:13" ht="38.25" customHeight="1" x14ac:dyDescent="0.25">
      <c r="A79" s="88" t="s">
        <v>850</v>
      </c>
      <c r="B79" s="48" t="s">
        <v>851</v>
      </c>
      <c r="C79" s="49" t="s">
        <v>79</v>
      </c>
      <c r="D79" s="50">
        <v>24.1</v>
      </c>
      <c r="E79" s="13"/>
      <c r="F79" s="13">
        <v>13.17</v>
      </c>
      <c r="G79" s="13">
        <v>317.39699999999999</v>
      </c>
      <c r="H79" s="13">
        <v>24.1</v>
      </c>
      <c r="I79" s="13">
        <v>0</v>
      </c>
      <c r="J79" s="13">
        <v>24.1</v>
      </c>
      <c r="K79" s="13">
        <v>317.39699999999999</v>
      </c>
      <c r="L79" s="13">
        <v>0</v>
      </c>
      <c r="M79" s="85">
        <v>317.39699999999999</v>
      </c>
    </row>
    <row r="80" spans="1:13" ht="24.75" customHeight="1" x14ac:dyDescent="0.25">
      <c r="A80" s="88" t="s">
        <v>852</v>
      </c>
      <c r="B80" s="48" t="s">
        <v>853</v>
      </c>
      <c r="C80" s="49" t="s">
        <v>31</v>
      </c>
      <c r="D80" s="50">
        <v>4479.59</v>
      </c>
      <c r="E80" s="13"/>
      <c r="F80" s="13">
        <v>159.19</v>
      </c>
      <c r="G80" s="13">
        <v>713105.93209999998</v>
      </c>
      <c r="H80" s="13">
        <v>4479.59</v>
      </c>
      <c r="I80" s="13">
        <v>0</v>
      </c>
      <c r="J80" s="13">
        <v>4479.59</v>
      </c>
      <c r="K80" s="13">
        <v>713105.93209999998</v>
      </c>
      <c r="L80" s="13">
        <v>0</v>
      </c>
      <c r="M80" s="85">
        <v>713105.93209999998</v>
      </c>
    </row>
    <row r="81" spans="1:13" ht="42" customHeight="1" x14ac:dyDescent="0.25">
      <c r="A81" s="88" t="s">
        <v>854</v>
      </c>
      <c r="B81" s="48" t="s">
        <v>855</v>
      </c>
      <c r="C81" s="49" t="s">
        <v>59</v>
      </c>
      <c r="D81" s="50">
        <v>577.16</v>
      </c>
      <c r="E81" s="13"/>
      <c r="F81" s="13">
        <v>641.38</v>
      </c>
      <c r="G81" s="13">
        <v>370178.88079999998</v>
      </c>
      <c r="H81" s="13">
        <v>577.16</v>
      </c>
      <c r="I81" s="13">
        <v>0</v>
      </c>
      <c r="J81" s="13">
        <v>577.16</v>
      </c>
      <c r="K81" s="13">
        <v>370178.88079999998</v>
      </c>
      <c r="L81" s="13">
        <v>0</v>
      </c>
      <c r="M81" s="85">
        <v>370178.88079999998</v>
      </c>
    </row>
    <row r="82" spans="1:13" ht="33" customHeight="1" x14ac:dyDescent="0.25">
      <c r="A82" s="88" t="s">
        <v>856</v>
      </c>
      <c r="B82" s="48" t="s">
        <v>857</v>
      </c>
      <c r="C82" s="49" t="s">
        <v>31</v>
      </c>
      <c r="D82" s="50">
        <v>4278.2299999999996</v>
      </c>
      <c r="E82" s="13"/>
      <c r="F82" s="13">
        <v>72.489999999999995</v>
      </c>
      <c r="G82" s="13">
        <v>310128.89269999997</v>
      </c>
      <c r="H82" s="13">
        <v>4278.2299999999996</v>
      </c>
      <c r="I82" s="13">
        <v>0</v>
      </c>
      <c r="J82" s="13">
        <v>4278.2299999999996</v>
      </c>
      <c r="K82" s="13">
        <v>310128.89269999997</v>
      </c>
      <c r="L82" s="13">
        <v>0</v>
      </c>
      <c r="M82" s="85">
        <v>310128.89269999997</v>
      </c>
    </row>
    <row r="83" spans="1:13" ht="33" customHeight="1" x14ac:dyDescent="0.25">
      <c r="A83" s="88" t="s">
        <v>899</v>
      </c>
      <c r="B83" s="48" t="s">
        <v>898</v>
      </c>
      <c r="C83" s="49" t="s">
        <v>31</v>
      </c>
      <c r="D83" s="50">
        <v>336.82</v>
      </c>
      <c r="E83" s="13"/>
      <c r="F83" s="13">
        <v>199.04</v>
      </c>
      <c r="G83" s="13">
        <v>67040.652799999996</v>
      </c>
      <c r="H83" s="13">
        <v>336.82</v>
      </c>
      <c r="I83" s="13">
        <v>0</v>
      </c>
      <c r="J83" s="13">
        <v>336.82</v>
      </c>
      <c r="K83" s="13">
        <v>67040.652799999996</v>
      </c>
      <c r="L83" s="13">
        <v>0</v>
      </c>
      <c r="M83" s="85">
        <v>67040.652799999996</v>
      </c>
    </row>
    <row r="84" spans="1:13" ht="33" customHeight="1" x14ac:dyDescent="0.25">
      <c r="A84" s="88" t="s">
        <v>900</v>
      </c>
      <c r="B84" s="48" t="s">
        <v>901</v>
      </c>
      <c r="C84" s="49" t="s">
        <v>31</v>
      </c>
      <c r="D84" s="50">
        <v>336.82</v>
      </c>
      <c r="E84" s="13"/>
      <c r="F84" s="13">
        <v>110.1</v>
      </c>
      <c r="G84" s="13">
        <v>37083.881999999998</v>
      </c>
      <c r="H84" s="13">
        <v>336.82</v>
      </c>
      <c r="I84" s="13">
        <v>0</v>
      </c>
      <c r="J84" s="13">
        <v>336.82</v>
      </c>
      <c r="K84" s="13">
        <v>37083.881999999998</v>
      </c>
      <c r="L84" s="13">
        <v>0</v>
      </c>
      <c r="M84" s="85">
        <v>37083.881999999998</v>
      </c>
    </row>
    <row r="85" spans="1:13" ht="33" customHeight="1" x14ac:dyDescent="0.25">
      <c r="A85" s="88" t="s">
        <v>902</v>
      </c>
      <c r="B85" s="48" t="s">
        <v>903</v>
      </c>
      <c r="C85" s="49" t="s">
        <v>31</v>
      </c>
      <c r="D85" s="50">
        <v>528.45000000000005</v>
      </c>
      <c r="E85" s="13"/>
      <c r="F85" s="13">
        <v>156.4</v>
      </c>
      <c r="G85" s="13">
        <v>82649.580000000016</v>
      </c>
      <c r="H85" s="13">
        <v>528.45000000000005</v>
      </c>
      <c r="I85" s="13">
        <v>0</v>
      </c>
      <c r="J85" s="13">
        <v>528.45000000000005</v>
      </c>
      <c r="K85" s="13">
        <v>82649.580000000016</v>
      </c>
      <c r="L85" s="13">
        <v>0</v>
      </c>
      <c r="M85" s="85">
        <v>82649.580000000016</v>
      </c>
    </row>
    <row r="86" spans="1:13" ht="33" customHeight="1" x14ac:dyDescent="0.25">
      <c r="A86" s="88" t="s">
        <v>904</v>
      </c>
      <c r="B86" s="48" t="s">
        <v>905</v>
      </c>
      <c r="C86" s="49" t="s">
        <v>31</v>
      </c>
      <c r="D86" s="50">
        <v>528.45000000000005</v>
      </c>
      <c r="E86" s="13"/>
      <c r="F86" s="13">
        <v>162.11000000000001</v>
      </c>
      <c r="G86" s="13">
        <v>85667.029500000019</v>
      </c>
      <c r="H86" s="13">
        <v>528.45000000000005</v>
      </c>
      <c r="I86" s="13">
        <v>0</v>
      </c>
      <c r="J86" s="13">
        <v>528.45000000000005</v>
      </c>
      <c r="K86" s="13">
        <v>85667.029500000019</v>
      </c>
      <c r="L86" s="13">
        <v>0</v>
      </c>
      <c r="M86" s="85">
        <v>85667.029500000019</v>
      </c>
    </row>
    <row r="87" spans="1:13" ht="33" customHeight="1" x14ac:dyDescent="0.25">
      <c r="A87" s="88" t="s">
        <v>906</v>
      </c>
      <c r="B87" s="48" t="s">
        <v>907</v>
      </c>
      <c r="C87" s="49" t="s">
        <v>31</v>
      </c>
      <c r="D87" s="50">
        <v>321.75</v>
      </c>
      <c r="E87" s="13"/>
      <c r="F87" s="13">
        <v>53.13</v>
      </c>
      <c r="G87" s="13">
        <v>17094.577499999999</v>
      </c>
      <c r="H87" s="13">
        <v>321.75</v>
      </c>
      <c r="I87" s="13">
        <v>0</v>
      </c>
      <c r="J87" s="13">
        <v>321.75</v>
      </c>
      <c r="K87" s="13">
        <v>17094.577499999999</v>
      </c>
      <c r="L87" s="13">
        <v>0</v>
      </c>
      <c r="M87" s="85">
        <v>17094.577499999999</v>
      </c>
    </row>
    <row r="88" spans="1:13" ht="33" customHeight="1" x14ac:dyDescent="0.25">
      <c r="A88" s="88" t="s">
        <v>908</v>
      </c>
      <c r="B88" s="48" t="s">
        <v>909</v>
      </c>
      <c r="C88" s="49" t="s">
        <v>31</v>
      </c>
      <c r="D88" s="50">
        <v>321.75</v>
      </c>
      <c r="E88" s="13"/>
      <c r="F88" s="13">
        <v>45.73</v>
      </c>
      <c r="G88" s="13">
        <v>14713.627499999999</v>
      </c>
      <c r="H88" s="13">
        <v>321.75</v>
      </c>
      <c r="I88" s="13">
        <v>0</v>
      </c>
      <c r="J88" s="13">
        <v>321.75</v>
      </c>
      <c r="K88" s="13">
        <v>14713.627499999999</v>
      </c>
      <c r="L88" s="13">
        <v>0</v>
      </c>
      <c r="M88" s="85">
        <v>14713.627499999999</v>
      </c>
    </row>
    <row r="89" spans="1:13" ht="33" customHeight="1" x14ac:dyDescent="0.25">
      <c r="A89" s="88" t="s">
        <v>910</v>
      </c>
      <c r="B89" s="48" t="s">
        <v>911</v>
      </c>
      <c r="C89" s="49" t="s">
        <v>46</v>
      </c>
      <c r="D89" s="50">
        <v>12.4</v>
      </c>
      <c r="E89" s="13"/>
      <c r="F89" s="13">
        <v>101.74</v>
      </c>
      <c r="G89" s="13">
        <v>1261.576</v>
      </c>
      <c r="H89" s="13">
        <v>12.4</v>
      </c>
      <c r="I89" s="13">
        <v>0</v>
      </c>
      <c r="J89" s="13">
        <v>12.4</v>
      </c>
      <c r="K89" s="13">
        <v>1261.576</v>
      </c>
      <c r="L89" s="13">
        <v>0</v>
      </c>
      <c r="M89" s="85">
        <v>1261.576</v>
      </c>
    </row>
    <row r="90" spans="1:13" ht="33" customHeight="1" x14ac:dyDescent="0.25">
      <c r="A90" s="88" t="s">
        <v>912</v>
      </c>
      <c r="B90" s="48" t="s">
        <v>913</v>
      </c>
      <c r="C90" s="49" t="s">
        <v>46</v>
      </c>
      <c r="D90" s="50">
        <v>211.1</v>
      </c>
      <c r="E90" s="13"/>
      <c r="F90" s="13">
        <v>88.61</v>
      </c>
      <c r="G90" s="13">
        <v>18705.571</v>
      </c>
      <c r="H90" s="13">
        <v>211.1</v>
      </c>
      <c r="I90" s="13">
        <v>0</v>
      </c>
      <c r="J90" s="13">
        <v>211.1</v>
      </c>
      <c r="K90" s="13">
        <v>18705.571</v>
      </c>
      <c r="L90" s="13">
        <v>0</v>
      </c>
      <c r="M90" s="85">
        <v>18705.571</v>
      </c>
    </row>
    <row r="91" spans="1:13" ht="33" customHeight="1" x14ac:dyDescent="0.25">
      <c r="A91" s="88" t="s">
        <v>914</v>
      </c>
      <c r="B91" s="48" t="s">
        <v>915</v>
      </c>
      <c r="C91" s="49" t="s">
        <v>46</v>
      </c>
      <c r="D91" s="50">
        <v>174.4</v>
      </c>
      <c r="E91" s="13"/>
      <c r="F91" s="13">
        <v>99.66</v>
      </c>
      <c r="G91" s="13">
        <v>17380.704000000002</v>
      </c>
      <c r="H91" s="13">
        <v>174.4</v>
      </c>
      <c r="I91" s="13">
        <v>0</v>
      </c>
      <c r="J91" s="13">
        <v>174.4</v>
      </c>
      <c r="K91" s="13">
        <v>17380.704000000002</v>
      </c>
      <c r="L91" s="13">
        <v>0</v>
      </c>
      <c r="M91" s="85">
        <v>17380.704000000002</v>
      </c>
    </row>
    <row r="92" spans="1:13" ht="33" customHeight="1" x14ac:dyDescent="0.25">
      <c r="A92" s="88" t="s">
        <v>916</v>
      </c>
      <c r="B92" s="48" t="s">
        <v>917</v>
      </c>
      <c r="C92" s="49" t="s">
        <v>46</v>
      </c>
      <c r="D92" s="50">
        <v>174.4</v>
      </c>
      <c r="E92" s="13"/>
      <c r="F92" s="13">
        <v>92.82</v>
      </c>
      <c r="G92" s="13">
        <v>16187.807999999999</v>
      </c>
      <c r="H92" s="13">
        <v>174.4</v>
      </c>
      <c r="I92" s="13">
        <v>0</v>
      </c>
      <c r="J92" s="13">
        <v>174.4</v>
      </c>
      <c r="K92" s="13">
        <v>16187.807999999999</v>
      </c>
      <c r="L92" s="13">
        <v>0</v>
      </c>
      <c r="M92" s="85">
        <v>16187.807999999999</v>
      </c>
    </row>
    <row r="93" spans="1:13" ht="33" customHeight="1" x14ac:dyDescent="0.25">
      <c r="A93" s="88" t="s">
        <v>918</v>
      </c>
      <c r="B93" s="48" t="s">
        <v>919</v>
      </c>
      <c r="C93" s="49" t="s">
        <v>46</v>
      </c>
      <c r="D93" s="50">
        <v>51.6</v>
      </c>
      <c r="E93" s="13"/>
      <c r="F93" s="13">
        <v>87.99</v>
      </c>
      <c r="G93" s="13">
        <v>4540.2839999999997</v>
      </c>
      <c r="H93" s="13">
        <v>51.6</v>
      </c>
      <c r="I93" s="13">
        <v>0</v>
      </c>
      <c r="J93" s="13">
        <v>51.6</v>
      </c>
      <c r="K93" s="13">
        <v>4540.2839999999997</v>
      </c>
      <c r="L93" s="13">
        <v>0</v>
      </c>
      <c r="M93" s="85">
        <v>4540.2839999999997</v>
      </c>
    </row>
    <row r="94" spans="1:13" ht="33" customHeight="1" x14ac:dyDescent="0.25">
      <c r="A94" s="88" t="s">
        <v>920</v>
      </c>
      <c r="B94" s="48" t="s">
        <v>921</v>
      </c>
      <c r="C94" s="49" t="s">
        <v>46</v>
      </c>
      <c r="D94" s="50">
        <v>51.6</v>
      </c>
      <c r="E94" s="13"/>
      <c r="F94" s="13">
        <v>82.66</v>
      </c>
      <c r="G94" s="13">
        <v>4265.2560000000003</v>
      </c>
      <c r="H94" s="13">
        <v>51.6</v>
      </c>
      <c r="I94" s="13">
        <v>0</v>
      </c>
      <c r="J94" s="13">
        <v>51.6</v>
      </c>
      <c r="K94" s="13">
        <v>4265.2560000000003</v>
      </c>
      <c r="L94" s="13">
        <v>0</v>
      </c>
      <c r="M94" s="85">
        <v>4265.2560000000003</v>
      </c>
    </row>
    <row r="95" spans="1:13" ht="33" customHeight="1" x14ac:dyDescent="0.25">
      <c r="A95" s="88" t="s">
        <v>922</v>
      </c>
      <c r="B95" s="48" t="s">
        <v>923</v>
      </c>
      <c r="C95" s="49" t="s">
        <v>924</v>
      </c>
      <c r="D95" s="50">
        <v>56383.23</v>
      </c>
      <c r="E95" s="13"/>
      <c r="F95" s="13">
        <v>0.61</v>
      </c>
      <c r="G95" s="13">
        <v>34393.770300000004</v>
      </c>
      <c r="H95" s="13">
        <v>56383.23</v>
      </c>
      <c r="I95" s="13">
        <v>0</v>
      </c>
      <c r="J95" s="13">
        <v>56383.23</v>
      </c>
      <c r="K95" s="13">
        <v>34393.770300000004</v>
      </c>
      <c r="L95" s="13">
        <v>0</v>
      </c>
      <c r="M95" s="85">
        <v>34393.770300000004</v>
      </c>
    </row>
    <row r="96" spans="1:13" ht="24.75" customHeight="1" x14ac:dyDescent="0.25">
      <c r="A96" s="86" t="s">
        <v>132</v>
      </c>
      <c r="B96" s="15" t="s">
        <v>133</v>
      </c>
      <c r="C96" s="15"/>
      <c r="D96" s="19"/>
      <c r="E96" s="18"/>
      <c r="F96" s="18"/>
      <c r="G96" s="19">
        <v>868548.30360001815</v>
      </c>
      <c r="H96" s="19"/>
      <c r="I96" s="18"/>
      <c r="J96" s="19"/>
      <c r="K96" s="19">
        <v>868548.30360001815</v>
      </c>
      <c r="L96" s="19">
        <v>0</v>
      </c>
      <c r="M96" s="87">
        <v>868548.30360001815</v>
      </c>
    </row>
    <row r="97" spans="1:13" ht="42.75" customHeight="1" x14ac:dyDescent="0.25">
      <c r="A97" s="84" t="s">
        <v>134</v>
      </c>
      <c r="B97" s="11" t="s">
        <v>135</v>
      </c>
      <c r="C97" s="12" t="s">
        <v>31</v>
      </c>
      <c r="D97" s="13">
        <v>4783.45</v>
      </c>
      <c r="E97" s="13">
        <f>[1]CPUs!I573</f>
        <v>48.97</v>
      </c>
      <c r="F97" s="13">
        <v>60.54</v>
      </c>
      <c r="G97" s="13">
        <v>289590.06299999997</v>
      </c>
      <c r="H97" s="13">
        <v>4783.45</v>
      </c>
      <c r="I97" s="13">
        <v>0</v>
      </c>
      <c r="J97" s="13">
        <v>4783.45</v>
      </c>
      <c r="K97" s="13">
        <v>289590.06299999997</v>
      </c>
      <c r="L97" s="13">
        <v>0</v>
      </c>
      <c r="M97" s="85">
        <v>289590.06299999997</v>
      </c>
    </row>
    <row r="98" spans="1:13" ht="24.75" customHeight="1" x14ac:dyDescent="0.25">
      <c r="A98" s="84" t="s">
        <v>136</v>
      </c>
      <c r="B98" s="11" t="s">
        <v>137</v>
      </c>
      <c r="C98" s="12" t="s">
        <v>31</v>
      </c>
      <c r="D98" s="13">
        <v>1613.52</v>
      </c>
      <c r="E98" s="13">
        <f>[1]CPUs!I584</f>
        <v>133.0293231</v>
      </c>
      <c r="F98" s="13">
        <v>164.46415214852999</v>
      </c>
      <c r="G98" s="13">
        <v>265366.19877469609</v>
      </c>
      <c r="H98" s="13">
        <v>1613.52</v>
      </c>
      <c r="I98" s="13">
        <v>0</v>
      </c>
      <c r="J98" s="13">
        <v>1613.52</v>
      </c>
      <c r="K98" s="13">
        <v>265366.19877469609</v>
      </c>
      <c r="L98" s="13">
        <v>0</v>
      </c>
      <c r="M98" s="85">
        <v>265366.19877469609</v>
      </c>
    </row>
    <row r="99" spans="1:13" ht="24.75" customHeight="1" x14ac:dyDescent="0.25">
      <c r="A99" s="84" t="s">
        <v>138</v>
      </c>
      <c r="B99" s="11" t="s">
        <v>139</v>
      </c>
      <c r="C99" s="12" t="s">
        <v>31</v>
      </c>
      <c r="D99" s="13">
        <v>45.5</v>
      </c>
      <c r="E99" s="13">
        <f>[1]CPUs!I601</f>
        <v>454.69917899999996</v>
      </c>
      <c r="F99" s="13">
        <v>562.14459499769998</v>
      </c>
      <c r="G99" s="13">
        <v>25577.579072395351</v>
      </c>
      <c r="H99" s="13">
        <v>45.5</v>
      </c>
      <c r="I99" s="13">
        <v>0</v>
      </c>
      <c r="J99" s="13">
        <v>45.5</v>
      </c>
      <c r="K99" s="13">
        <v>25577.579072395351</v>
      </c>
      <c r="L99" s="13">
        <v>0</v>
      </c>
      <c r="M99" s="85">
        <v>25577.579072395351</v>
      </c>
    </row>
    <row r="100" spans="1:13" ht="46.5" customHeight="1" x14ac:dyDescent="0.25">
      <c r="A100" s="84" t="s">
        <v>140</v>
      </c>
      <c r="B100" s="11" t="s">
        <v>141</v>
      </c>
      <c r="C100" s="12" t="s">
        <v>31</v>
      </c>
      <c r="D100" s="13">
        <v>321.85000000000002</v>
      </c>
      <c r="E100" s="13">
        <f>[1]CPUs!I613</f>
        <v>121.35</v>
      </c>
      <c r="F100" s="13">
        <v>150.02000000000001</v>
      </c>
      <c r="G100" s="13">
        <v>48283.937000000005</v>
      </c>
      <c r="H100" s="13">
        <v>321.85000000000002</v>
      </c>
      <c r="I100" s="13">
        <v>0</v>
      </c>
      <c r="J100" s="13">
        <v>321.85000000000002</v>
      </c>
      <c r="K100" s="13">
        <v>48283.937000000005</v>
      </c>
      <c r="L100" s="13">
        <v>0</v>
      </c>
      <c r="M100" s="85">
        <v>48283.937000000005</v>
      </c>
    </row>
    <row r="101" spans="1:13" ht="24.75" customHeight="1" x14ac:dyDescent="0.25">
      <c r="A101" s="84" t="s">
        <v>142</v>
      </c>
      <c r="B101" s="11" t="s">
        <v>143</v>
      </c>
      <c r="C101" s="12" t="s">
        <v>31</v>
      </c>
      <c r="D101" s="13">
        <v>316.83</v>
      </c>
      <c r="E101" s="13">
        <f>[1]CPUs!I623</f>
        <v>0</v>
      </c>
      <c r="F101" s="13">
        <v>498.68403766350002</v>
      </c>
      <c r="G101" s="13">
        <v>157998.06365292671</v>
      </c>
      <c r="H101" s="13">
        <v>316.83000000000004</v>
      </c>
      <c r="I101" s="13">
        <v>0</v>
      </c>
      <c r="J101" s="13">
        <v>316.83000000000004</v>
      </c>
      <c r="K101" s="13">
        <v>157998.06365292674</v>
      </c>
      <c r="L101" s="13">
        <v>0</v>
      </c>
      <c r="M101" s="85">
        <v>157998.06365292674</v>
      </c>
    </row>
    <row r="102" spans="1:13" ht="24.75" customHeight="1" x14ac:dyDescent="0.25">
      <c r="A102" s="88" t="s">
        <v>925</v>
      </c>
      <c r="B102" s="48" t="s">
        <v>926</v>
      </c>
      <c r="C102" s="49" t="s">
        <v>46</v>
      </c>
      <c r="D102" s="13">
        <v>1927.16</v>
      </c>
      <c r="E102" s="13"/>
      <c r="F102" s="13">
        <v>16.63</v>
      </c>
      <c r="G102" s="13">
        <v>32048.6708</v>
      </c>
      <c r="H102" s="13">
        <v>1927.16</v>
      </c>
      <c r="I102" s="13">
        <v>0</v>
      </c>
      <c r="J102" s="13">
        <v>1927.16</v>
      </c>
      <c r="K102" s="13">
        <v>32048.6708</v>
      </c>
      <c r="L102" s="13">
        <v>0</v>
      </c>
      <c r="M102" s="85">
        <v>32048.6708</v>
      </c>
    </row>
    <row r="103" spans="1:13" ht="24.75" customHeight="1" x14ac:dyDescent="0.25">
      <c r="A103" s="88" t="s">
        <v>1008</v>
      </c>
      <c r="B103" s="48" t="s">
        <v>1009</v>
      </c>
      <c r="C103" s="49" t="s">
        <v>31</v>
      </c>
      <c r="D103" s="13">
        <v>404.69</v>
      </c>
      <c r="E103" s="13"/>
      <c r="F103" s="13">
        <v>122.77</v>
      </c>
      <c r="G103" s="13">
        <v>49683.791299999997</v>
      </c>
      <c r="H103" s="13">
        <v>404.69</v>
      </c>
      <c r="I103" s="13">
        <v>0</v>
      </c>
      <c r="J103" s="13">
        <v>404.69</v>
      </c>
      <c r="K103" s="13">
        <v>49683.791299999997</v>
      </c>
      <c r="L103" s="13">
        <v>0</v>
      </c>
      <c r="M103" s="85">
        <v>49683.791299999997</v>
      </c>
    </row>
    <row r="104" spans="1:13" ht="24.75" customHeight="1" x14ac:dyDescent="0.25">
      <c r="A104" s="86" t="s">
        <v>144</v>
      </c>
      <c r="B104" s="15" t="s">
        <v>145</v>
      </c>
      <c r="C104" s="15"/>
      <c r="D104" s="19"/>
      <c r="E104" s="18"/>
      <c r="F104" s="18"/>
      <c r="G104" s="19">
        <v>170933.48858517266</v>
      </c>
      <c r="H104" s="19"/>
      <c r="I104" s="18"/>
      <c r="J104" s="19"/>
      <c r="K104" s="19">
        <v>158933.26618517266</v>
      </c>
      <c r="L104" s="19">
        <v>12000.222400000001</v>
      </c>
      <c r="M104" s="87">
        <v>170933.48858517266</v>
      </c>
    </row>
    <row r="105" spans="1:13" ht="42.75" customHeight="1" x14ac:dyDescent="0.25">
      <c r="A105" s="84" t="s">
        <v>146</v>
      </c>
      <c r="B105" s="11" t="s">
        <v>147</v>
      </c>
      <c r="C105" s="12" t="s">
        <v>46</v>
      </c>
      <c r="D105" s="13">
        <v>942.37</v>
      </c>
      <c r="E105" s="13">
        <f>[1]CPUs!I638</f>
        <v>91.113440000000011</v>
      </c>
      <c r="F105" s="13">
        <v>112.64354587200002</v>
      </c>
      <c r="G105" s="13">
        <v>106151.89832339666</v>
      </c>
      <c r="H105" s="13">
        <v>942.37</v>
      </c>
      <c r="I105" s="13">
        <v>0</v>
      </c>
      <c r="J105" s="13">
        <v>942.37</v>
      </c>
      <c r="K105" s="13">
        <v>106151.89832339666</v>
      </c>
      <c r="L105" s="13">
        <v>0</v>
      </c>
      <c r="M105" s="85">
        <v>106151.89832339666</v>
      </c>
    </row>
    <row r="106" spans="1:13" ht="24.75" customHeight="1" x14ac:dyDescent="0.25">
      <c r="A106" s="84" t="s">
        <v>148</v>
      </c>
      <c r="B106" s="11" t="s">
        <v>149</v>
      </c>
      <c r="C106" s="12" t="s">
        <v>46</v>
      </c>
      <c r="D106" s="13">
        <v>752.16</v>
      </c>
      <c r="E106" s="13">
        <f>[1]CPUs!I649</f>
        <v>21.96</v>
      </c>
      <c r="F106" s="13">
        <v>27.14</v>
      </c>
      <c r="G106" s="13">
        <v>20413.6224</v>
      </c>
      <c r="H106" s="13">
        <v>310</v>
      </c>
      <c r="I106" s="13">
        <v>442.16</v>
      </c>
      <c r="J106" s="13">
        <v>752.16000000000008</v>
      </c>
      <c r="K106" s="13">
        <v>8413.4</v>
      </c>
      <c r="L106" s="13">
        <v>12000.222400000001</v>
      </c>
      <c r="M106" s="85">
        <v>20413.622400000004</v>
      </c>
    </row>
    <row r="107" spans="1:13" ht="24.75" customHeight="1" x14ac:dyDescent="0.25">
      <c r="A107" s="84" t="s">
        <v>150</v>
      </c>
      <c r="B107" s="11" t="s">
        <v>151</v>
      </c>
      <c r="C107" s="12" t="s">
        <v>31</v>
      </c>
      <c r="D107" s="13">
        <v>565.41</v>
      </c>
      <c r="E107" s="13">
        <f>[1]CPUs!I660</f>
        <v>63.472000000000008</v>
      </c>
      <c r="F107" s="13">
        <v>78.470433600000007</v>
      </c>
      <c r="G107" s="13">
        <v>44367.967861776</v>
      </c>
      <c r="H107" s="13">
        <v>565.41</v>
      </c>
      <c r="I107" s="13">
        <v>0</v>
      </c>
      <c r="J107" s="13">
        <v>565.41</v>
      </c>
      <c r="K107" s="13">
        <v>44367.967861776</v>
      </c>
      <c r="L107" s="13">
        <v>0</v>
      </c>
      <c r="M107" s="85">
        <v>44367.967861776</v>
      </c>
    </row>
    <row r="108" spans="1:13" ht="24.75" customHeight="1" x14ac:dyDescent="0.25">
      <c r="A108" s="86" t="s">
        <v>152</v>
      </c>
      <c r="B108" s="15" t="s">
        <v>153</v>
      </c>
      <c r="C108" s="15"/>
      <c r="D108" s="19"/>
      <c r="E108" s="18"/>
      <c r="F108" s="18"/>
      <c r="G108" s="19">
        <v>159559.18212047982</v>
      </c>
      <c r="H108" s="19"/>
      <c r="I108" s="18"/>
      <c r="J108" s="19"/>
      <c r="K108" s="19">
        <v>159559.18212047982</v>
      </c>
      <c r="L108" s="19">
        <v>0</v>
      </c>
      <c r="M108" s="87">
        <v>159559.18212047982</v>
      </c>
    </row>
    <row r="109" spans="1:13" ht="24.75" customHeight="1" x14ac:dyDescent="0.25">
      <c r="A109" s="86" t="s">
        <v>154</v>
      </c>
      <c r="B109" s="15" t="s">
        <v>155</v>
      </c>
      <c r="C109" s="15"/>
      <c r="D109" s="19"/>
      <c r="E109" s="18"/>
      <c r="F109" s="18"/>
      <c r="G109" s="19">
        <v>59137.107607038997</v>
      </c>
      <c r="H109" s="19"/>
      <c r="I109" s="18"/>
      <c r="J109" s="19"/>
      <c r="K109" s="19">
        <v>59137.107607038997</v>
      </c>
      <c r="L109" s="19">
        <v>0</v>
      </c>
      <c r="M109" s="87">
        <v>59137.107607038997</v>
      </c>
    </row>
    <row r="110" spans="1:13" ht="42.75" customHeight="1" x14ac:dyDescent="0.25">
      <c r="A110" s="84" t="s">
        <v>156</v>
      </c>
      <c r="B110" s="11" t="s">
        <v>157</v>
      </c>
      <c r="C110" s="12" t="s">
        <v>46</v>
      </c>
      <c r="D110" s="13">
        <v>352</v>
      </c>
      <c r="E110" s="13">
        <f>[1]CPUs!I670</f>
        <v>21.754468079999995</v>
      </c>
      <c r="F110" s="13">
        <v>26.895048887303993</v>
      </c>
      <c r="G110" s="13">
        <v>9467.0572083310053</v>
      </c>
      <c r="H110" s="13">
        <v>352</v>
      </c>
      <c r="I110" s="13">
        <v>0</v>
      </c>
      <c r="J110" s="13">
        <v>352</v>
      </c>
      <c r="K110" s="13">
        <v>9467.0572083310053</v>
      </c>
      <c r="L110" s="13">
        <v>0</v>
      </c>
      <c r="M110" s="85">
        <v>9467.0572083310053</v>
      </c>
    </row>
    <row r="111" spans="1:13" ht="43.5" customHeight="1" x14ac:dyDescent="0.25">
      <c r="A111" s="84" t="s">
        <v>158</v>
      </c>
      <c r="B111" s="11" t="s">
        <v>159</v>
      </c>
      <c r="C111" s="12" t="s">
        <v>46</v>
      </c>
      <c r="D111" s="13">
        <v>352</v>
      </c>
      <c r="E111" s="13">
        <f>[1]CPUs!I677</f>
        <v>41.924965599999993</v>
      </c>
      <c r="F111" s="13">
        <v>51.831834971279989</v>
      </c>
      <c r="G111" s="13">
        <v>18244.805909890558</v>
      </c>
      <c r="H111" s="13">
        <v>352</v>
      </c>
      <c r="I111" s="13">
        <v>0</v>
      </c>
      <c r="J111" s="13">
        <v>352</v>
      </c>
      <c r="K111" s="13">
        <v>18244.805909890558</v>
      </c>
      <c r="L111" s="13">
        <v>0</v>
      </c>
      <c r="M111" s="85">
        <v>18244.805909890558</v>
      </c>
    </row>
    <row r="112" spans="1:13" ht="40.5" customHeight="1" x14ac:dyDescent="0.25">
      <c r="A112" s="84" t="s">
        <v>160</v>
      </c>
      <c r="B112" s="11" t="s">
        <v>161</v>
      </c>
      <c r="C112" s="12" t="s">
        <v>46</v>
      </c>
      <c r="D112" s="13">
        <v>220</v>
      </c>
      <c r="E112" s="13">
        <f>[1]CPUs!I684</f>
        <v>33.394647919999997</v>
      </c>
      <c r="F112" s="13">
        <v>41.285803223495996</v>
      </c>
      <c r="G112" s="13">
        <v>9082.8767091691188</v>
      </c>
      <c r="H112" s="13">
        <v>220</v>
      </c>
      <c r="I112" s="13">
        <v>0</v>
      </c>
      <c r="J112" s="13">
        <v>220</v>
      </c>
      <c r="K112" s="13">
        <v>9082.8767091691188</v>
      </c>
      <c r="L112" s="13">
        <v>0</v>
      </c>
      <c r="M112" s="85">
        <v>9082.8767091691188</v>
      </c>
    </row>
    <row r="113" spans="1:13" ht="38.25" hidden="1" customHeight="1" x14ac:dyDescent="0.25">
      <c r="A113" s="84" t="s">
        <v>162</v>
      </c>
      <c r="B113" s="11" t="s">
        <v>163</v>
      </c>
      <c r="C113" s="12" t="s">
        <v>46</v>
      </c>
      <c r="D113" s="13">
        <v>0</v>
      </c>
      <c r="E113" s="13">
        <f>[1]CPUs!I691</f>
        <v>55.781244319999999</v>
      </c>
      <c r="F113" s="13">
        <v>68.962352352815998</v>
      </c>
      <c r="G113" s="13">
        <v>0</v>
      </c>
      <c r="H113" s="13">
        <v>0</v>
      </c>
      <c r="I113" s="13">
        <v>0</v>
      </c>
      <c r="J113" s="13">
        <v>0</v>
      </c>
      <c r="K113" s="13">
        <v>0</v>
      </c>
      <c r="L113" s="13">
        <v>0</v>
      </c>
      <c r="M113" s="85">
        <v>0</v>
      </c>
    </row>
    <row r="114" spans="1:13" ht="39" customHeight="1" x14ac:dyDescent="0.25">
      <c r="A114" s="84" t="s">
        <v>164</v>
      </c>
      <c r="B114" s="11" t="s">
        <v>165</v>
      </c>
      <c r="C114" s="12" t="s">
        <v>46</v>
      </c>
      <c r="D114" s="13">
        <v>220</v>
      </c>
      <c r="E114" s="13">
        <f>[1]CPUs!I701</f>
        <v>50.583785119999995</v>
      </c>
      <c r="F114" s="13">
        <v>62.536733543855995</v>
      </c>
      <c r="G114" s="13">
        <v>13758.081379648318</v>
      </c>
      <c r="H114" s="13">
        <v>220</v>
      </c>
      <c r="I114" s="13">
        <v>0</v>
      </c>
      <c r="J114" s="13">
        <v>220</v>
      </c>
      <c r="K114" s="13">
        <v>13758.081379648318</v>
      </c>
      <c r="L114" s="13">
        <v>0</v>
      </c>
      <c r="M114" s="85">
        <v>13758.081379648318</v>
      </c>
    </row>
    <row r="115" spans="1:13" ht="41.25" hidden="1" customHeight="1" x14ac:dyDescent="0.25">
      <c r="A115" s="84" t="s">
        <v>166</v>
      </c>
      <c r="B115" s="11" t="s">
        <v>167</v>
      </c>
      <c r="C115" s="12" t="s">
        <v>46</v>
      </c>
      <c r="D115" s="13">
        <v>0</v>
      </c>
      <c r="E115" s="13">
        <f>[1]CPUs!I708</f>
        <v>76.955122159999988</v>
      </c>
      <c r="F115" s="13">
        <v>95.139617526407989</v>
      </c>
      <c r="G115" s="13">
        <v>0</v>
      </c>
      <c r="H115" s="13">
        <v>0</v>
      </c>
      <c r="I115" s="13">
        <v>0</v>
      </c>
      <c r="J115" s="13">
        <v>0</v>
      </c>
      <c r="K115" s="13">
        <v>0</v>
      </c>
      <c r="L115" s="13">
        <v>0</v>
      </c>
      <c r="M115" s="85">
        <v>0</v>
      </c>
    </row>
    <row r="116" spans="1:13" ht="40.5" hidden="1" customHeight="1" x14ac:dyDescent="0.25">
      <c r="A116" s="84" t="s">
        <v>168</v>
      </c>
      <c r="B116" s="11" t="s">
        <v>169</v>
      </c>
      <c r="C116" s="12" t="s">
        <v>46</v>
      </c>
      <c r="D116" s="13">
        <v>0</v>
      </c>
      <c r="E116" s="13">
        <f>[1]CPUs!I718</f>
        <v>88.776238399999983</v>
      </c>
      <c r="F116" s="13">
        <v>109.75406353391998</v>
      </c>
      <c r="G116" s="13">
        <v>0</v>
      </c>
      <c r="H116" s="13">
        <v>0</v>
      </c>
      <c r="I116" s="13">
        <v>0</v>
      </c>
      <c r="J116" s="13">
        <v>0</v>
      </c>
      <c r="K116" s="13">
        <v>0</v>
      </c>
      <c r="L116" s="13">
        <v>0</v>
      </c>
      <c r="M116" s="85">
        <v>0</v>
      </c>
    </row>
    <row r="117" spans="1:13" ht="24.75" customHeight="1" x14ac:dyDescent="0.25">
      <c r="A117" s="84" t="s">
        <v>170</v>
      </c>
      <c r="B117" s="11" t="s">
        <v>171</v>
      </c>
      <c r="C117" s="12" t="s">
        <v>172</v>
      </c>
      <c r="D117" s="13">
        <v>59.58</v>
      </c>
      <c r="E117" s="13">
        <f>[1]CPUs!I728</f>
        <v>124.54</v>
      </c>
      <c r="F117" s="13">
        <v>144.08000000000001</v>
      </c>
      <c r="G117" s="13">
        <v>8584.2864000000009</v>
      </c>
      <c r="H117" s="13">
        <v>59.58</v>
      </c>
      <c r="I117" s="13">
        <v>0</v>
      </c>
      <c r="J117" s="13">
        <v>59.58</v>
      </c>
      <c r="K117" s="13">
        <v>8584.2864000000009</v>
      </c>
      <c r="L117" s="13">
        <v>0</v>
      </c>
      <c r="M117" s="85">
        <v>8584.2864000000009</v>
      </c>
    </row>
    <row r="118" spans="1:13" ht="24.75" customHeight="1" x14ac:dyDescent="0.25">
      <c r="A118" s="86" t="s">
        <v>173</v>
      </c>
      <c r="B118" s="15" t="s">
        <v>174</v>
      </c>
      <c r="C118" s="15"/>
      <c r="D118" s="19"/>
      <c r="E118" s="18"/>
      <c r="F118" s="18"/>
      <c r="G118" s="19">
        <v>100422.07451344084</v>
      </c>
      <c r="H118" s="19"/>
      <c r="I118" s="18"/>
      <c r="J118" s="19"/>
      <c r="K118" s="19">
        <v>100422.07451344084</v>
      </c>
      <c r="L118" s="19">
        <v>0</v>
      </c>
      <c r="M118" s="87">
        <v>100422.07451344084</v>
      </c>
    </row>
    <row r="119" spans="1:13" ht="24.75" customHeight="1" x14ac:dyDescent="0.25">
      <c r="A119" s="84" t="s">
        <v>175</v>
      </c>
      <c r="B119" s="11" t="s">
        <v>176</v>
      </c>
      <c r="C119" s="12" t="s">
        <v>46</v>
      </c>
      <c r="D119" s="13">
        <v>2489.2399999999998</v>
      </c>
      <c r="E119" s="13">
        <f>[1]CPUs!I734</f>
        <v>2.66</v>
      </c>
      <c r="F119" s="13">
        <v>3.08</v>
      </c>
      <c r="G119" s="13">
        <v>7666.8591999999999</v>
      </c>
      <c r="H119" s="13">
        <v>2489.2399999999998</v>
      </c>
      <c r="I119" s="13">
        <v>0</v>
      </c>
      <c r="J119" s="13">
        <v>2489.2399999999998</v>
      </c>
      <c r="K119" s="13">
        <v>7666.8591999999999</v>
      </c>
      <c r="L119" s="13">
        <v>0</v>
      </c>
      <c r="M119" s="85">
        <v>7666.8591999999999</v>
      </c>
    </row>
    <row r="120" spans="1:13" ht="32.25" hidden="1" customHeight="1" x14ac:dyDescent="0.25">
      <c r="A120" s="84" t="s">
        <v>177</v>
      </c>
      <c r="B120" s="11" t="s">
        <v>178</v>
      </c>
      <c r="C120" s="12" t="s">
        <v>46</v>
      </c>
      <c r="D120" s="13">
        <v>0</v>
      </c>
      <c r="E120" s="13">
        <f>[1]CPUs!I740</f>
        <v>26.76</v>
      </c>
      <c r="F120" s="13">
        <v>30.96</v>
      </c>
      <c r="G120" s="13">
        <v>0</v>
      </c>
      <c r="H120" s="13">
        <v>0</v>
      </c>
      <c r="I120" s="13">
        <v>0</v>
      </c>
      <c r="J120" s="13">
        <v>0</v>
      </c>
      <c r="K120" s="13">
        <v>0</v>
      </c>
      <c r="L120" s="13">
        <v>0</v>
      </c>
      <c r="M120" s="85">
        <v>0</v>
      </c>
    </row>
    <row r="121" spans="1:13" ht="45.75" customHeight="1" x14ac:dyDescent="0.25">
      <c r="A121" s="84" t="s">
        <v>179</v>
      </c>
      <c r="B121" s="11" t="s">
        <v>180</v>
      </c>
      <c r="C121" s="12" t="s">
        <v>46</v>
      </c>
      <c r="D121" s="13">
        <v>2489.2399999999998</v>
      </c>
      <c r="E121" s="13">
        <f>[1]CPUs!I746</f>
        <v>30.1403088</v>
      </c>
      <c r="F121" s="13">
        <v>37.262463769440004</v>
      </c>
      <c r="G121" s="13">
        <v>92755.215313440829</v>
      </c>
      <c r="H121" s="13">
        <v>2489.2399999999998</v>
      </c>
      <c r="I121" s="13">
        <v>0</v>
      </c>
      <c r="J121" s="13">
        <v>2489.2399999999998</v>
      </c>
      <c r="K121" s="13">
        <v>92755.215313440829</v>
      </c>
      <c r="L121" s="13">
        <v>0</v>
      </c>
      <c r="M121" s="85">
        <v>92755.215313440829</v>
      </c>
    </row>
    <row r="122" spans="1:13" ht="24.75" customHeight="1" x14ac:dyDescent="0.25">
      <c r="A122" s="86" t="s">
        <v>181</v>
      </c>
      <c r="B122" s="15" t="s">
        <v>182</v>
      </c>
      <c r="C122" s="15"/>
      <c r="D122" s="19"/>
      <c r="E122" s="18"/>
      <c r="F122" s="18"/>
      <c r="G122" s="19">
        <v>929929.84985324508</v>
      </c>
      <c r="H122" s="19"/>
      <c r="I122" s="18"/>
      <c r="J122" s="19"/>
      <c r="K122" s="19">
        <v>896597.32182943996</v>
      </c>
      <c r="L122" s="19">
        <v>0</v>
      </c>
      <c r="M122" s="87">
        <v>896597.32182943996</v>
      </c>
    </row>
    <row r="123" spans="1:13" ht="24.75" customHeight="1" x14ac:dyDescent="0.25">
      <c r="A123" s="86" t="s">
        <v>183</v>
      </c>
      <c r="B123" s="15" t="s">
        <v>184</v>
      </c>
      <c r="C123" s="15"/>
      <c r="D123" s="19"/>
      <c r="E123" s="18"/>
      <c r="F123" s="18"/>
      <c r="G123" s="19">
        <v>611991.8602532451</v>
      </c>
      <c r="H123" s="19"/>
      <c r="I123" s="18"/>
      <c r="J123" s="19"/>
      <c r="K123" s="19">
        <v>578659.33222943998</v>
      </c>
      <c r="L123" s="19">
        <v>0</v>
      </c>
      <c r="M123" s="87">
        <v>578659.33222943998</v>
      </c>
    </row>
    <row r="124" spans="1:13" ht="59.25" customHeight="1" x14ac:dyDescent="0.25">
      <c r="A124" s="84" t="s">
        <v>185</v>
      </c>
      <c r="B124" s="11" t="s">
        <v>186</v>
      </c>
      <c r="C124" s="12" t="s">
        <v>31</v>
      </c>
      <c r="D124" s="13">
        <v>6147.52</v>
      </c>
      <c r="E124" s="13">
        <f>[1]CPUs!I757</f>
        <v>8.91</v>
      </c>
      <c r="F124" s="13">
        <v>11.01</v>
      </c>
      <c r="G124" s="13">
        <v>67684.195200000002</v>
      </c>
      <c r="H124" s="13">
        <v>6147.52</v>
      </c>
      <c r="I124" s="13">
        <v>0</v>
      </c>
      <c r="J124" s="13">
        <v>6147.52</v>
      </c>
      <c r="K124" s="13">
        <v>67684.195200000002</v>
      </c>
      <c r="L124" s="13">
        <v>0</v>
      </c>
      <c r="M124" s="85">
        <v>67684.195200000002</v>
      </c>
    </row>
    <row r="125" spans="1:13" ht="62.25" customHeight="1" x14ac:dyDescent="0.25">
      <c r="A125" s="84" t="s">
        <v>187</v>
      </c>
      <c r="B125" s="11" t="s">
        <v>188</v>
      </c>
      <c r="C125" s="12" t="s">
        <v>31</v>
      </c>
      <c r="D125" s="13">
        <v>6147.52</v>
      </c>
      <c r="E125" s="13">
        <f>[1]CPUs!I765</f>
        <v>31.79</v>
      </c>
      <c r="F125" s="13">
        <v>39.299999999999997</v>
      </c>
      <c r="G125" s="13">
        <v>241597.53599999999</v>
      </c>
      <c r="H125" s="13">
        <v>6147.52</v>
      </c>
      <c r="I125" s="13">
        <v>0</v>
      </c>
      <c r="J125" s="13">
        <v>6147.52</v>
      </c>
      <c r="K125" s="13">
        <v>241597.53599999999</v>
      </c>
      <c r="L125" s="13">
        <v>0</v>
      </c>
      <c r="M125" s="85">
        <v>241597.53599999999</v>
      </c>
    </row>
    <row r="126" spans="1:13" ht="43.5" customHeight="1" x14ac:dyDescent="0.25">
      <c r="A126" s="84" t="s">
        <v>189</v>
      </c>
      <c r="B126" s="11" t="s">
        <v>190</v>
      </c>
      <c r="C126" s="12" t="s">
        <v>31</v>
      </c>
      <c r="D126" s="13">
        <v>1001.76</v>
      </c>
      <c r="E126" s="13">
        <f>[1]CPUs!I773</f>
        <v>90.87</v>
      </c>
      <c r="F126" s="13">
        <v>112.34</v>
      </c>
      <c r="G126" s="13">
        <v>112537.7184</v>
      </c>
      <c r="H126" s="13">
        <v>1001.76</v>
      </c>
      <c r="I126" s="13">
        <v>0</v>
      </c>
      <c r="J126" s="13">
        <v>1001.76</v>
      </c>
      <c r="K126" s="13">
        <v>112537.7184</v>
      </c>
      <c r="L126" s="13">
        <v>0</v>
      </c>
      <c r="M126" s="85">
        <v>112537.7184</v>
      </c>
    </row>
    <row r="127" spans="1:13" ht="24.75" customHeight="1" x14ac:dyDescent="0.25">
      <c r="A127" s="84" t="s">
        <v>191</v>
      </c>
      <c r="B127" s="11" t="s">
        <v>192</v>
      </c>
      <c r="C127" s="12" t="s">
        <v>46</v>
      </c>
      <c r="D127" s="13">
        <v>1986.29</v>
      </c>
      <c r="E127" s="13">
        <f>[1]CPUs!I782</f>
        <v>0</v>
      </c>
      <c r="F127" s="13">
        <v>62.153924227200001</v>
      </c>
      <c r="G127" s="13">
        <v>123455.71815324509</v>
      </c>
      <c r="H127" s="13">
        <v>1450</v>
      </c>
      <c r="I127" s="13">
        <v>0</v>
      </c>
      <c r="J127" s="13">
        <v>1450</v>
      </c>
      <c r="K127" s="13">
        <v>90123.190129440001</v>
      </c>
      <c r="L127" s="13">
        <v>0</v>
      </c>
      <c r="M127" s="85">
        <v>90123.190129440001</v>
      </c>
    </row>
    <row r="128" spans="1:13" ht="58.5" customHeight="1" x14ac:dyDescent="0.25">
      <c r="A128" s="88" t="s">
        <v>927</v>
      </c>
      <c r="B128" s="48" t="s">
        <v>928</v>
      </c>
      <c r="C128" s="49" t="s">
        <v>31</v>
      </c>
      <c r="D128" s="13">
        <v>630.87</v>
      </c>
      <c r="E128" s="13"/>
      <c r="F128" s="13">
        <v>95.98</v>
      </c>
      <c r="G128" s="13">
        <v>60550.902600000001</v>
      </c>
      <c r="H128" s="13">
        <v>630.87</v>
      </c>
      <c r="I128" s="13">
        <v>0</v>
      </c>
      <c r="J128" s="13">
        <v>630.87</v>
      </c>
      <c r="K128" s="13">
        <v>60550.902600000001</v>
      </c>
      <c r="L128" s="13">
        <v>0</v>
      </c>
      <c r="M128" s="85">
        <v>60550.902600000001</v>
      </c>
    </row>
    <row r="129" spans="1:13" ht="48.75" customHeight="1" x14ac:dyDescent="0.25">
      <c r="A129" s="88" t="s">
        <v>929</v>
      </c>
      <c r="B129" s="48" t="s">
        <v>930</v>
      </c>
      <c r="C129" s="49" t="s">
        <v>31</v>
      </c>
      <c r="D129" s="13">
        <v>818.83</v>
      </c>
      <c r="E129" s="13"/>
      <c r="F129" s="13">
        <v>7.53</v>
      </c>
      <c r="G129" s="13">
        <v>6165.7899000000007</v>
      </c>
      <c r="H129" s="13">
        <v>818.83</v>
      </c>
      <c r="I129" s="13">
        <v>0</v>
      </c>
      <c r="J129" s="13">
        <v>818.83</v>
      </c>
      <c r="K129" s="13">
        <v>6165.7899000000007</v>
      </c>
      <c r="L129" s="13">
        <v>0</v>
      </c>
      <c r="M129" s="85">
        <v>6165.7899000000007</v>
      </c>
    </row>
    <row r="130" spans="1:13" ht="24.75" customHeight="1" x14ac:dyDescent="0.25">
      <c r="A130" s="86" t="s">
        <v>193</v>
      </c>
      <c r="B130" s="15" t="s">
        <v>194</v>
      </c>
      <c r="C130" s="15"/>
      <c r="D130" s="19"/>
      <c r="E130" s="18"/>
      <c r="F130" s="18"/>
      <c r="G130" s="19">
        <v>266741</v>
      </c>
      <c r="H130" s="19"/>
      <c r="I130" s="18"/>
      <c r="J130" s="19"/>
      <c r="K130" s="19">
        <v>266741</v>
      </c>
      <c r="L130" s="19">
        <v>0</v>
      </c>
      <c r="M130" s="87">
        <v>266741</v>
      </c>
    </row>
    <row r="131" spans="1:13" ht="46.5" customHeight="1" x14ac:dyDescent="0.25">
      <c r="A131" s="84" t="s">
        <v>195</v>
      </c>
      <c r="B131" s="11" t="s">
        <v>196</v>
      </c>
      <c r="C131" s="12" t="s">
        <v>31</v>
      </c>
      <c r="D131" s="13">
        <v>3838</v>
      </c>
      <c r="E131" s="13">
        <f>[1]CPUs!I792</f>
        <v>49.65</v>
      </c>
      <c r="F131" s="13">
        <v>61.38</v>
      </c>
      <c r="G131" s="13">
        <v>235576.44</v>
      </c>
      <c r="H131" s="13">
        <v>3838</v>
      </c>
      <c r="I131" s="13">
        <v>0</v>
      </c>
      <c r="J131" s="13">
        <v>3838</v>
      </c>
      <c r="K131" s="13">
        <v>235576.44</v>
      </c>
      <c r="L131" s="13">
        <v>0</v>
      </c>
      <c r="M131" s="85">
        <v>235576.44</v>
      </c>
    </row>
    <row r="132" spans="1:13" ht="50.25" customHeight="1" x14ac:dyDescent="0.25">
      <c r="A132" s="84" t="s">
        <v>197</v>
      </c>
      <c r="B132" s="11" t="s">
        <v>198</v>
      </c>
      <c r="C132" s="12" t="s">
        <v>31</v>
      </c>
      <c r="D132" s="13">
        <v>3838</v>
      </c>
      <c r="E132" s="13">
        <f>[1]CPUs!I801</f>
        <v>6.57</v>
      </c>
      <c r="F132" s="13">
        <v>8.1199999999999992</v>
      </c>
      <c r="G132" s="13">
        <v>31164.559999999998</v>
      </c>
      <c r="H132" s="13">
        <v>3838</v>
      </c>
      <c r="I132" s="13">
        <v>0</v>
      </c>
      <c r="J132" s="13">
        <v>3838</v>
      </c>
      <c r="K132" s="13">
        <v>31164.559999999998</v>
      </c>
      <c r="L132" s="13">
        <v>0</v>
      </c>
      <c r="M132" s="85">
        <v>31164.559999999998</v>
      </c>
    </row>
    <row r="133" spans="1:13" ht="24.75" customHeight="1" x14ac:dyDescent="0.25">
      <c r="A133" s="86" t="s">
        <v>199</v>
      </c>
      <c r="B133" s="15" t="s">
        <v>200</v>
      </c>
      <c r="C133" s="15"/>
      <c r="D133" s="19"/>
      <c r="E133" s="18"/>
      <c r="F133" s="18"/>
      <c r="G133" s="19">
        <v>51196.989600000001</v>
      </c>
      <c r="H133" s="19"/>
      <c r="I133" s="18"/>
      <c r="J133" s="19"/>
      <c r="K133" s="19">
        <v>51196.989600000001</v>
      </c>
      <c r="L133" s="19">
        <v>0</v>
      </c>
      <c r="M133" s="87">
        <v>51196.989600000001</v>
      </c>
    </row>
    <row r="134" spans="1:13" ht="24.75" customHeight="1" x14ac:dyDescent="0.25">
      <c r="A134" s="84" t="s">
        <v>201</v>
      </c>
      <c r="B134" s="11" t="s">
        <v>202</v>
      </c>
      <c r="C134" s="12" t="s">
        <v>31</v>
      </c>
      <c r="D134" s="13">
        <v>1613.52</v>
      </c>
      <c r="E134" s="13">
        <f>[1]CPUs!I810</f>
        <v>27.423000000000002</v>
      </c>
      <c r="F134" s="13">
        <v>31.73</v>
      </c>
      <c r="G134" s="13">
        <v>51196.989600000001</v>
      </c>
      <c r="H134" s="13">
        <v>1613.52</v>
      </c>
      <c r="I134" s="13">
        <v>0</v>
      </c>
      <c r="J134" s="13">
        <v>1613.52</v>
      </c>
      <c r="K134" s="13">
        <v>51196.989600000001</v>
      </c>
      <c r="L134" s="13">
        <v>0</v>
      </c>
      <c r="M134" s="85">
        <v>51196.989600000001</v>
      </c>
    </row>
    <row r="135" spans="1:13" ht="24.75" customHeight="1" x14ac:dyDescent="0.25">
      <c r="A135" s="86" t="s">
        <v>203</v>
      </c>
      <c r="B135" s="15" t="s">
        <v>204</v>
      </c>
      <c r="C135" s="15"/>
      <c r="D135" s="19"/>
      <c r="E135" s="18"/>
      <c r="F135" s="18"/>
      <c r="G135" s="19">
        <v>331982.6752292958</v>
      </c>
      <c r="H135" s="19"/>
      <c r="I135" s="18"/>
      <c r="J135" s="19"/>
      <c r="K135" s="19">
        <v>284011.43835859984</v>
      </c>
      <c r="L135" s="19">
        <v>45760.356870695919</v>
      </c>
      <c r="M135" s="87">
        <v>329771.79522929579</v>
      </c>
    </row>
    <row r="136" spans="1:13" ht="24.75" customHeight="1" x14ac:dyDescent="0.25">
      <c r="A136" s="86" t="s">
        <v>205</v>
      </c>
      <c r="B136" s="15" t="s">
        <v>206</v>
      </c>
      <c r="C136" s="15"/>
      <c r="D136" s="19"/>
      <c r="E136" s="18"/>
      <c r="F136" s="18"/>
      <c r="G136" s="19">
        <v>200559.00478938673</v>
      </c>
      <c r="H136" s="19"/>
      <c r="I136" s="18"/>
      <c r="J136" s="19"/>
      <c r="K136" s="19">
        <v>173832.45968522847</v>
      </c>
      <c r="L136" s="19">
        <v>26726.545104158246</v>
      </c>
      <c r="M136" s="87">
        <v>200559.00478938673</v>
      </c>
    </row>
    <row r="137" spans="1:13" ht="24.75" customHeight="1" x14ac:dyDescent="0.25">
      <c r="A137" s="84" t="s">
        <v>207</v>
      </c>
      <c r="B137" s="11" t="s">
        <v>208</v>
      </c>
      <c r="C137" s="12" t="s">
        <v>31</v>
      </c>
      <c r="D137" s="13">
        <v>6284.36</v>
      </c>
      <c r="E137" s="13">
        <f>[1]CPUs!I816</f>
        <v>3.1255176000000002</v>
      </c>
      <c r="F137" s="13">
        <v>3.8640774088800001</v>
      </c>
      <c r="G137" s="13">
        <v>24283.253505269116</v>
      </c>
      <c r="H137" s="13">
        <v>5727.5</v>
      </c>
      <c r="I137" s="13">
        <v>556.86</v>
      </c>
      <c r="J137" s="13">
        <v>6284.36</v>
      </c>
      <c r="K137" s="13">
        <v>22131.503359360202</v>
      </c>
      <c r="L137" s="13">
        <v>2151.7501459089167</v>
      </c>
      <c r="M137" s="85">
        <v>24283.253505269116</v>
      </c>
    </row>
    <row r="138" spans="1:13" ht="24.75" customHeight="1" x14ac:dyDescent="0.25">
      <c r="A138" s="84" t="s">
        <v>209</v>
      </c>
      <c r="B138" s="11" t="s">
        <v>210</v>
      </c>
      <c r="C138" s="12" t="s">
        <v>31</v>
      </c>
      <c r="D138" s="13">
        <v>6284.36</v>
      </c>
      <c r="E138" s="13">
        <f>[1]CPUs!I824</f>
        <v>13.412023999999999</v>
      </c>
      <c r="F138" s="13">
        <v>16.581285271199999</v>
      </c>
      <c r="G138" s="13">
        <v>104202.76590691842</v>
      </c>
      <c r="H138" s="13">
        <v>5727.5</v>
      </c>
      <c r="I138" s="13">
        <v>556.86</v>
      </c>
      <c r="J138" s="13">
        <v>6284.36</v>
      </c>
      <c r="K138" s="13">
        <v>94969.311390797986</v>
      </c>
      <c r="L138" s="13">
        <v>9233.4545161204314</v>
      </c>
      <c r="M138" s="85">
        <v>104202.76590691842</v>
      </c>
    </row>
    <row r="139" spans="1:13" ht="24.75" customHeight="1" x14ac:dyDescent="0.25">
      <c r="A139" s="84" t="s">
        <v>211</v>
      </c>
      <c r="B139" s="11" t="s">
        <v>212</v>
      </c>
      <c r="C139" s="12" t="s">
        <v>31</v>
      </c>
      <c r="D139" s="13">
        <v>6284.36</v>
      </c>
      <c r="E139" s="13">
        <f>[1]CPUs!I832</f>
        <v>0</v>
      </c>
      <c r="F139" s="13">
        <v>9.9051322453200008</v>
      </c>
      <c r="G139" s="13">
        <v>62247.416877199197</v>
      </c>
      <c r="H139" s="13">
        <v>5727.5</v>
      </c>
      <c r="I139" s="13">
        <v>556.86</v>
      </c>
      <c r="J139" s="13">
        <v>6284.36</v>
      </c>
      <c r="K139" s="13">
        <v>56731.644935070304</v>
      </c>
      <c r="L139" s="13">
        <v>5515.7719421288957</v>
      </c>
      <c r="M139" s="85">
        <v>62247.416877199197</v>
      </c>
    </row>
    <row r="140" spans="1:13" ht="24.75" customHeight="1" x14ac:dyDescent="0.25">
      <c r="A140" s="84" t="s">
        <v>1010</v>
      </c>
      <c r="B140" s="48" t="s">
        <v>1013</v>
      </c>
      <c r="C140" s="12" t="s">
        <v>31</v>
      </c>
      <c r="D140" s="13">
        <v>306.57</v>
      </c>
      <c r="E140" s="13">
        <f>[1]CPUs!I832</f>
        <v>0</v>
      </c>
      <c r="F140" s="13">
        <v>4.6399999999999997</v>
      </c>
      <c r="G140" s="13">
        <v>1422.4848</v>
      </c>
      <c r="H140" s="13">
        <v>0</v>
      </c>
      <c r="I140" s="13">
        <v>306.57</v>
      </c>
      <c r="J140" s="13">
        <v>306.57</v>
      </c>
      <c r="K140" s="13">
        <v>0</v>
      </c>
      <c r="L140" s="13">
        <v>1422.4848</v>
      </c>
      <c r="M140" s="85">
        <v>1422.4848</v>
      </c>
    </row>
    <row r="141" spans="1:13" ht="24.75" customHeight="1" x14ac:dyDescent="0.25">
      <c r="A141" s="84" t="s">
        <v>1011</v>
      </c>
      <c r="B141" s="48" t="s">
        <v>1014</v>
      </c>
      <c r="C141" s="12" t="s">
        <v>31</v>
      </c>
      <c r="D141" s="13">
        <v>306.57</v>
      </c>
      <c r="E141" s="13">
        <f>[1]CPUs!I832</f>
        <v>0</v>
      </c>
      <c r="F141" s="13">
        <v>18.010000000000002</v>
      </c>
      <c r="G141" s="13">
        <v>5521.3257000000003</v>
      </c>
      <c r="H141" s="13">
        <v>0</v>
      </c>
      <c r="I141" s="13">
        <v>306.57</v>
      </c>
      <c r="J141" s="13">
        <v>306.57</v>
      </c>
      <c r="K141" s="13">
        <v>0</v>
      </c>
      <c r="L141" s="13">
        <v>5521.3257000000003</v>
      </c>
      <c r="M141" s="85">
        <v>5521.3257000000003</v>
      </c>
    </row>
    <row r="142" spans="1:13" ht="24.75" customHeight="1" x14ac:dyDescent="0.25">
      <c r="A142" s="84" t="s">
        <v>1012</v>
      </c>
      <c r="B142" s="48" t="s">
        <v>1015</v>
      </c>
      <c r="C142" s="12" t="s">
        <v>31</v>
      </c>
      <c r="D142" s="13">
        <v>306.57</v>
      </c>
      <c r="E142" s="13">
        <f>[1]CPUs!I833</f>
        <v>8.0119164000000005</v>
      </c>
      <c r="F142" s="13">
        <v>9.4</v>
      </c>
      <c r="G142" s="13">
        <v>2881.7580000000003</v>
      </c>
      <c r="H142" s="13">
        <v>0</v>
      </c>
      <c r="I142" s="13">
        <v>306.57</v>
      </c>
      <c r="J142" s="13">
        <v>306.57</v>
      </c>
      <c r="K142" s="13">
        <v>0</v>
      </c>
      <c r="L142" s="13">
        <v>2881.7580000000003</v>
      </c>
      <c r="M142" s="85">
        <v>2881.7580000000003</v>
      </c>
    </row>
    <row r="143" spans="1:13" ht="24.75" customHeight="1" x14ac:dyDescent="0.25">
      <c r="A143" s="86" t="s">
        <v>213</v>
      </c>
      <c r="B143" s="15" t="s">
        <v>214</v>
      </c>
      <c r="C143" s="15"/>
      <c r="D143" s="19"/>
      <c r="E143" s="18"/>
      <c r="F143" s="18"/>
      <c r="G143" s="19">
        <v>131423.67043990907</v>
      </c>
      <c r="H143" s="19"/>
      <c r="I143" s="18"/>
      <c r="J143" s="19"/>
      <c r="K143" s="19">
        <v>110178.97867337137</v>
      </c>
      <c r="L143" s="19">
        <v>19033.811766537678</v>
      </c>
      <c r="M143" s="87">
        <v>129212.79043990906</v>
      </c>
    </row>
    <row r="144" spans="1:13" ht="40.5" customHeight="1" x14ac:dyDescent="0.25">
      <c r="A144" s="84" t="s">
        <v>215</v>
      </c>
      <c r="B144" s="11" t="s">
        <v>216</v>
      </c>
      <c r="C144" s="12" t="s">
        <v>31</v>
      </c>
      <c r="D144" s="13">
        <v>3121.87</v>
      </c>
      <c r="E144" s="13">
        <f>[1]CPUs!I841</f>
        <v>3.5169600000000001</v>
      </c>
      <c r="F144" s="13">
        <v>4.3480176479999999</v>
      </c>
      <c r="G144" s="13">
        <v>13573.94585476176</v>
      </c>
      <c r="H144" s="13">
        <v>2662</v>
      </c>
      <c r="I144" s="13">
        <v>459.87</v>
      </c>
      <c r="J144" s="13">
        <v>3121.87</v>
      </c>
      <c r="K144" s="13">
        <v>11574.422978975999</v>
      </c>
      <c r="L144" s="13">
        <v>1999.5228757857599</v>
      </c>
      <c r="M144" s="85">
        <v>13573.94585476176</v>
      </c>
    </row>
    <row r="145" spans="1:13" ht="47.25" customHeight="1" x14ac:dyDescent="0.25">
      <c r="A145" s="84" t="s">
        <v>217</v>
      </c>
      <c r="B145" s="11" t="s">
        <v>218</v>
      </c>
      <c r="C145" s="12" t="s">
        <v>31</v>
      </c>
      <c r="D145" s="13">
        <v>3121.87</v>
      </c>
      <c r="E145" s="13">
        <f>[1]CPUs!I849</f>
        <v>14.727829631999999</v>
      </c>
      <c r="F145" s="13">
        <v>18.208015774041598</v>
      </c>
      <c r="G145" s="13">
        <v>56843.058204507244</v>
      </c>
      <c r="H145" s="13">
        <v>2662</v>
      </c>
      <c r="I145" s="13">
        <v>459.87</v>
      </c>
      <c r="J145" s="13">
        <v>3121.87</v>
      </c>
      <c r="K145" s="13">
        <v>48469.737990498732</v>
      </c>
      <c r="L145" s="13">
        <v>8373.3202140085104</v>
      </c>
      <c r="M145" s="85">
        <v>56843.058204507244</v>
      </c>
    </row>
    <row r="146" spans="1:13" ht="40.5" customHeight="1" x14ac:dyDescent="0.25">
      <c r="A146" s="84" t="s">
        <v>219</v>
      </c>
      <c r="B146" s="11" t="s">
        <v>220</v>
      </c>
      <c r="C146" s="12" t="s">
        <v>31</v>
      </c>
      <c r="D146" s="13">
        <v>3121.87</v>
      </c>
      <c r="E146" s="13">
        <f>[1]CPUs!I858</f>
        <v>15.233774400000001</v>
      </c>
      <c r="F146" s="13">
        <v>18.833515290720001</v>
      </c>
      <c r="G146" s="13">
        <v>58795.786380640049</v>
      </c>
      <c r="H146" s="13">
        <v>2662</v>
      </c>
      <c r="I146" s="13">
        <v>459.87</v>
      </c>
      <c r="J146" s="13">
        <v>3121.87</v>
      </c>
      <c r="K146" s="13">
        <v>50134.817703896646</v>
      </c>
      <c r="L146" s="13">
        <v>8660.9686767434068</v>
      </c>
      <c r="M146" s="85">
        <v>58795.786380640049</v>
      </c>
    </row>
    <row r="147" spans="1:13" ht="24.75" hidden="1" customHeight="1" x14ac:dyDescent="0.25">
      <c r="A147" s="84" t="s">
        <v>221</v>
      </c>
      <c r="B147" s="11" t="s">
        <v>222</v>
      </c>
      <c r="C147" s="12" t="s">
        <v>46</v>
      </c>
      <c r="D147" s="13">
        <v>336</v>
      </c>
      <c r="E147" s="13">
        <f>[1]CPUs!I866</f>
        <v>5.33</v>
      </c>
      <c r="F147" s="13">
        <v>6.58</v>
      </c>
      <c r="G147" s="13">
        <v>2210.88</v>
      </c>
      <c r="H147" s="13">
        <v>0</v>
      </c>
      <c r="I147" s="13">
        <v>0</v>
      </c>
      <c r="J147" s="13">
        <v>0</v>
      </c>
      <c r="K147" s="13">
        <v>0</v>
      </c>
      <c r="L147" s="13">
        <v>0</v>
      </c>
      <c r="M147" s="85">
        <v>0</v>
      </c>
    </row>
    <row r="148" spans="1:13" ht="24.75" customHeight="1" x14ac:dyDescent="0.25">
      <c r="A148" s="86" t="s">
        <v>223</v>
      </c>
      <c r="B148" s="15" t="s">
        <v>224</v>
      </c>
      <c r="C148" s="15"/>
      <c r="D148" s="19"/>
      <c r="E148" s="18"/>
      <c r="F148" s="18"/>
      <c r="G148" s="19">
        <v>352650.14587385627</v>
      </c>
      <c r="H148" s="19"/>
      <c r="I148" s="18"/>
      <c r="J148" s="19"/>
      <c r="K148" s="19">
        <v>352650.14587385627</v>
      </c>
      <c r="L148" s="19">
        <v>0</v>
      </c>
      <c r="M148" s="87">
        <v>352650.14587385627</v>
      </c>
    </row>
    <row r="149" spans="1:13" ht="47.25" customHeight="1" x14ac:dyDescent="0.25">
      <c r="A149" s="84" t="s">
        <v>225</v>
      </c>
      <c r="B149" s="11" t="s">
        <v>226</v>
      </c>
      <c r="C149" s="12" t="s">
        <v>31</v>
      </c>
      <c r="D149" s="13">
        <v>1182.67</v>
      </c>
      <c r="E149" s="13">
        <f>[1]CPUs!I876</f>
        <v>93.527987999999979</v>
      </c>
      <c r="F149" s="13">
        <v>115.62865156439997</v>
      </c>
      <c r="G149" s="13">
        <v>136750.53734566891</v>
      </c>
      <c r="H149" s="13">
        <v>1182.6699999999998</v>
      </c>
      <c r="I149" s="13">
        <v>0</v>
      </c>
      <c r="J149" s="13">
        <v>1182.6699999999998</v>
      </c>
      <c r="K149" s="13">
        <v>136750.53734566891</v>
      </c>
      <c r="L149" s="13">
        <v>0</v>
      </c>
      <c r="M149" s="85">
        <v>136750.53734566891</v>
      </c>
    </row>
    <row r="150" spans="1:13" ht="30.75" customHeight="1" x14ac:dyDescent="0.25">
      <c r="A150" s="84" t="s">
        <v>227</v>
      </c>
      <c r="B150" s="11" t="s">
        <v>228</v>
      </c>
      <c r="C150" s="12" t="s">
        <v>31</v>
      </c>
      <c r="D150" s="13">
        <v>266.45999999999998</v>
      </c>
      <c r="E150" s="13">
        <f>[1]CPUs!I886</f>
        <v>36.129199999999997</v>
      </c>
      <c r="F150" s="13">
        <v>44.666529959999998</v>
      </c>
      <c r="G150" s="13">
        <v>11901.843573141599</v>
      </c>
      <c r="H150" s="13">
        <v>266.46000000000004</v>
      </c>
      <c r="I150" s="13">
        <v>0</v>
      </c>
      <c r="J150" s="13">
        <v>266.46000000000004</v>
      </c>
      <c r="K150" s="13">
        <v>11901.843573141601</v>
      </c>
      <c r="L150" s="13">
        <v>0</v>
      </c>
      <c r="M150" s="85">
        <v>11901.843573141601</v>
      </c>
    </row>
    <row r="151" spans="1:13" ht="42" customHeight="1" x14ac:dyDescent="0.25">
      <c r="A151" s="84" t="s">
        <v>229</v>
      </c>
      <c r="B151" s="11" t="s">
        <v>230</v>
      </c>
      <c r="C151" s="12" t="s">
        <v>31</v>
      </c>
      <c r="D151" s="13">
        <v>567.74</v>
      </c>
      <c r="E151" s="13">
        <f>[1]CPUs!I894</f>
        <v>46.839680000000001</v>
      </c>
      <c r="F151" s="13">
        <v>57.907896384000004</v>
      </c>
      <c r="G151" s="13">
        <v>32876.629093052165</v>
      </c>
      <c r="H151" s="13">
        <v>567.74000000000024</v>
      </c>
      <c r="I151" s="13">
        <v>0</v>
      </c>
      <c r="J151" s="13">
        <v>567.74000000000024</v>
      </c>
      <c r="K151" s="13">
        <v>32876.629093052179</v>
      </c>
      <c r="L151" s="13">
        <v>0</v>
      </c>
      <c r="M151" s="85">
        <v>32876.629093052179</v>
      </c>
    </row>
    <row r="152" spans="1:13" ht="42" customHeight="1" x14ac:dyDescent="0.25">
      <c r="A152" s="84" t="s">
        <v>231</v>
      </c>
      <c r="B152" s="11" t="s">
        <v>232</v>
      </c>
      <c r="C152" s="12" t="s">
        <v>28</v>
      </c>
      <c r="D152" s="13">
        <v>65</v>
      </c>
      <c r="E152" s="13">
        <f>[1]CPUs!I903</f>
        <v>7.3111487999999998</v>
      </c>
      <c r="F152" s="13">
        <v>9.0387732614399994</v>
      </c>
      <c r="G152" s="13">
        <v>587.5202619936</v>
      </c>
      <c r="H152" s="13">
        <v>65</v>
      </c>
      <c r="I152" s="13">
        <v>0</v>
      </c>
      <c r="J152" s="13">
        <v>65</v>
      </c>
      <c r="K152" s="13">
        <v>587.5202619936</v>
      </c>
      <c r="L152" s="13">
        <v>0</v>
      </c>
      <c r="M152" s="85">
        <v>587.5202619936</v>
      </c>
    </row>
    <row r="153" spans="1:13" ht="24.75" customHeight="1" x14ac:dyDescent="0.25">
      <c r="A153" s="84" t="s">
        <v>233</v>
      </c>
      <c r="B153" s="11" t="s">
        <v>234</v>
      </c>
      <c r="C153" s="12" t="s">
        <v>31</v>
      </c>
      <c r="D153" s="13">
        <v>47.1</v>
      </c>
      <c r="E153" s="13">
        <f>[1]CPUs!I912</f>
        <v>276.06</v>
      </c>
      <c r="F153" s="13">
        <v>341.29</v>
      </c>
      <c r="G153" s="13">
        <v>16074.759000000002</v>
      </c>
      <c r="H153" s="13">
        <v>47.1</v>
      </c>
      <c r="I153" s="13">
        <v>0</v>
      </c>
      <c r="J153" s="13">
        <v>47.1</v>
      </c>
      <c r="K153" s="13">
        <v>16074.759000000002</v>
      </c>
      <c r="L153" s="13">
        <v>0</v>
      </c>
      <c r="M153" s="85">
        <v>16074.759000000002</v>
      </c>
    </row>
    <row r="154" spans="1:13" ht="39.75" customHeight="1" x14ac:dyDescent="0.25">
      <c r="A154" s="84" t="s">
        <v>235</v>
      </c>
      <c r="B154" s="11" t="s">
        <v>236</v>
      </c>
      <c r="C154" s="12" t="s">
        <v>31</v>
      </c>
      <c r="D154" s="13">
        <v>2365.34</v>
      </c>
      <c r="E154" s="13">
        <f>[1]CPUs!I920</f>
        <v>40.44</v>
      </c>
      <c r="F154" s="13">
        <v>49.99</v>
      </c>
      <c r="G154" s="13">
        <v>118243.34660000002</v>
      </c>
      <c r="H154" s="13">
        <v>2365.3399999999997</v>
      </c>
      <c r="I154" s="13">
        <v>0</v>
      </c>
      <c r="J154" s="13">
        <v>2365.3399999999997</v>
      </c>
      <c r="K154" s="13">
        <v>118243.34659999999</v>
      </c>
      <c r="L154" s="13">
        <v>0</v>
      </c>
      <c r="M154" s="85">
        <v>118243.34659999999</v>
      </c>
    </row>
    <row r="155" spans="1:13" ht="39.75" customHeight="1" x14ac:dyDescent="0.25">
      <c r="A155" s="88" t="s">
        <v>931</v>
      </c>
      <c r="B155" s="48" t="s">
        <v>932</v>
      </c>
      <c r="C155" s="49" t="s">
        <v>31</v>
      </c>
      <c r="D155" s="13">
        <v>283</v>
      </c>
      <c r="E155" s="13"/>
      <c r="F155" s="13">
        <v>127.97</v>
      </c>
      <c r="G155" s="13">
        <v>36215.51</v>
      </c>
      <c r="H155" s="13">
        <v>283</v>
      </c>
      <c r="I155" s="13">
        <v>0</v>
      </c>
      <c r="J155" s="13">
        <v>283</v>
      </c>
      <c r="K155" s="13">
        <v>36215.51</v>
      </c>
      <c r="L155" s="13">
        <v>0</v>
      </c>
      <c r="M155" s="85">
        <v>36215.51</v>
      </c>
    </row>
    <row r="156" spans="1:13" ht="24.75" customHeight="1" x14ac:dyDescent="0.25">
      <c r="A156" s="86" t="s">
        <v>237</v>
      </c>
      <c r="B156" s="15" t="s">
        <v>238</v>
      </c>
      <c r="C156" s="15"/>
      <c r="D156" s="19"/>
      <c r="E156" s="18"/>
      <c r="F156" s="18"/>
      <c r="G156" s="19">
        <v>1397031.0844094565</v>
      </c>
      <c r="H156" s="19"/>
      <c r="I156" s="18"/>
      <c r="J156" s="19"/>
      <c r="K156" s="19">
        <v>1094042.9877202751</v>
      </c>
      <c r="L156" s="19">
        <v>218282.59102702851</v>
      </c>
      <c r="M156" s="87">
        <v>1312325.5787473037</v>
      </c>
    </row>
    <row r="157" spans="1:13" ht="24.75" customHeight="1" x14ac:dyDescent="0.25">
      <c r="A157" s="84" t="s">
        <v>239</v>
      </c>
      <c r="B157" s="11" t="s">
        <v>240</v>
      </c>
      <c r="C157" s="12" t="s">
        <v>31</v>
      </c>
      <c r="D157" s="13">
        <v>2970.02</v>
      </c>
      <c r="E157" s="13">
        <f>[1]CPUs!I930</f>
        <v>154.07678000000001</v>
      </c>
      <c r="F157" s="13">
        <v>190.48512311400003</v>
      </c>
      <c r="G157" s="13">
        <v>565744.62535104237</v>
      </c>
      <c r="H157" s="13">
        <v>1944.798</v>
      </c>
      <c r="I157" s="50">
        <v>625.25</v>
      </c>
      <c r="J157" s="13">
        <v>2570.0479999999998</v>
      </c>
      <c r="K157" s="13">
        <v>370455.08646186104</v>
      </c>
      <c r="L157" s="13">
        <v>119100.82322702852</v>
      </c>
      <c r="M157" s="85">
        <v>489555.90968888951</v>
      </c>
    </row>
    <row r="158" spans="1:13" ht="42.75" customHeight="1" x14ac:dyDescent="0.25">
      <c r="A158" s="84" t="s">
        <v>241</v>
      </c>
      <c r="B158" s="11" t="s">
        <v>242</v>
      </c>
      <c r="C158" s="12" t="s">
        <v>31</v>
      </c>
      <c r="D158" s="13">
        <v>192.77</v>
      </c>
      <c r="E158" s="13">
        <f>[1]CPUs!I939</f>
        <v>116.37</v>
      </c>
      <c r="F158" s="13">
        <v>143.86000000000001</v>
      </c>
      <c r="G158" s="13">
        <v>27731.892200000006</v>
      </c>
      <c r="H158" s="13">
        <v>192.77</v>
      </c>
      <c r="I158" s="13">
        <v>0</v>
      </c>
      <c r="J158" s="13">
        <v>192.77</v>
      </c>
      <c r="K158" s="13">
        <v>27731.892200000006</v>
      </c>
      <c r="L158" s="13">
        <v>0</v>
      </c>
      <c r="M158" s="85">
        <v>27731.892200000006</v>
      </c>
    </row>
    <row r="159" spans="1:13" ht="37.5" customHeight="1" x14ac:dyDescent="0.25">
      <c r="A159" s="84" t="s">
        <v>243</v>
      </c>
      <c r="B159" s="11" t="s">
        <v>244</v>
      </c>
      <c r="C159" s="12" t="s">
        <v>31</v>
      </c>
      <c r="D159" s="13">
        <v>136.94999999999999</v>
      </c>
      <c r="E159" s="13">
        <f>[1]CPUs!I949</f>
        <v>303.2</v>
      </c>
      <c r="F159" s="13">
        <v>374.84</v>
      </c>
      <c r="G159" s="13">
        <v>51334.337999999989</v>
      </c>
      <c r="H159" s="13">
        <v>136.94999999999999</v>
      </c>
      <c r="I159" s="13">
        <v>0</v>
      </c>
      <c r="J159" s="13">
        <v>136.94999999999999</v>
      </c>
      <c r="K159" s="13">
        <v>51334.337999999989</v>
      </c>
      <c r="L159" s="13">
        <v>0</v>
      </c>
      <c r="M159" s="85">
        <v>51334.337999999989</v>
      </c>
    </row>
    <row r="160" spans="1:13" ht="47.25" customHeight="1" x14ac:dyDescent="0.25">
      <c r="A160" s="84" t="s">
        <v>245</v>
      </c>
      <c r="B160" s="11" t="s">
        <v>246</v>
      </c>
      <c r="C160" s="12" t="s">
        <v>31</v>
      </c>
      <c r="D160" s="13">
        <v>4578.24</v>
      </c>
      <c r="E160" s="13">
        <f>[1]CPUs!I959</f>
        <v>48.442624999999992</v>
      </c>
      <c r="F160" s="13">
        <v>59.889617287499988</v>
      </c>
      <c r="G160" s="13">
        <v>274189.04145032394</v>
      </c>
      <c r="H160" s="13">
        <v>4578.2400000000007</v>
      </c>
      <c r="I160" s="13">
        <v>0</v>
      </c>
      <c r="J160" s="13">
        <v>4578.2400000000007</v>
      </c>
      <c r="K160" s="13">
        <v>274189.041450324</v>
      </c>
      <c r="L160" s="13">
        <v>0</v>
      </c>
      <c r="M160" s="85">
        <v>274189.041450324</v>
      </c>
    </row>
    <row r="161" spans="1:13" ht="42" customHeight="1" x14ac:dyDescent="0.25">
      <c r="A161" s="84" t="s">
        <v>247</v>
      </c>
      <c r="B161" s="11" t="s">
        <v>248</v>
      </c>
      <c r="C161" s="12" t="s">
        <v>59</v>
      </c>
      <c r="D161" s="13">
        <v>55</v>
      </c>
      <c r="E161" s="13">
        <f>[1]CPUs!I967</f>
        <v>671.7</v>
      </c>
      <c r="F161" s="13">
        <v>830.42</v>
      </c>
      <c r="G161" s="13">
        <v>45673.1</v>
      </c>
      <c r="H161" s="13">
        <v>55</v>
      </c>
      <c r="I161" s="13">
        <v>0</v>
      </c>
      <c r="J161" s="13">
        <v>55</v>
      </c>
      <c r="K161" s="13">
        <v>45673.1</v>
      </c>
      <c r="L161" s="13">
        <v>0</v>
      </c>
      <c r="M161" s="85">
        <v>45673.1</v>
      </c>
    </row>
    <row r="162" spans="1:13" ht="24.75" hidden="1" customHeight="1" x14ac:dyDescent="0.25">
      <c r="A162" s="84" t="s">
        <v>249</v>
      </c>
      <c r="B162" s="11" t="s">
        <v>250</v>
      </c>
      <c r="C162" s="12" t="s">
        <v>31</v>
      </c>
      <c r="D162" s="13">
        <v>0</v>
      </c>
      <c r="E162" s="13">
        <f>[1]CPUs!I980</f>
        <v>32.81</v>
      </c>
      <c r="F162" s="13">
        <v>40.56</v>
      </c>
      <c r="G162" s="13">
        <v>0</v>
      </c>
      <c r="H162" s="13">
        <v>0</v>
      </c>
      <c r="I162" s="13">
        <v>0</v>
      </c>
      <c r="J162" s="13">
        <v>0</v>
      </c>
      <c r="K162" s="13">
        <v>0</v>
      </c>
      <c r="L162" s="13">
        <v>0</v>
      </c>
      <c r="M162" s="85">
        <v>0</v>
      </c>
    </row>
    <row r="163" spans="1:13" ht="24.75" customHeight="1" x14ac:dyDescent="0.25">
      <c r="A163" s="84" t="s">
        <v>251</v>
      </c>
      <c r="B163" s="11" t="s">
        <v>252</v>
      </c>
      <c r="C163" s="12" t="s">
        <v>31</v>
      </c>
      <c r="D163" s="13">
        <v>139.07</v>
      </c>
      <c r="E163" s="13">
        <f>[1]CPUs!I990</f>
        <v>294.43</v>
      </c>
      <c r="F163" s="13">
        <v>364</v>
      </c>
      <c r="G163" s="13">
        <v>50621.479999999996</v>
      </c>
      <c r="H163" s="13">
        <v>139.07</v>
      </c>
      <c r="I163" s="13">
        <v>0</v>
      </c>
      <c r="J163" s="13">
        <v>139.07</v>
      </c>
      <c r="K163" s="13">
        <v>50621.479999999996</v>
      </c>
      <c r="L163" s="13">
        <v>0</v>
      </c>
      <c r="M163" s="85">
        <v>50621.479999999996</v>
      </c>
    </row>
    <row r="164" spans="1:13" ht="24.75" customHeight="1" x14ac:dyDescent="0.25">
      <c r="A164" s="84" t="s">
        <v>253</v>
      </c>
      <c r="B164" s="11" t="s">
        <v>254</v>
      </c>
      <c r="C164" s="12" t="s">
        <v>31</v>
      </c>
      <c r="D164" s="13">
        <v>228.77</v>
      </c>
      <c r="E164" s="13">
        <f>[1]CPUs!I1000</f>
        <v>457.15360000000004</v>
      </c>
      <c r="F164" s="13">
        <v>565.17899568000007</v>
      </c>
      <c r="G164" s="13">
        <v>129295.99884171362</v>
      </c>
      <c r="H164" s="13">
        <v>228.77</v>
      </c>
      <c r="I164" s="13">
        <v>0</v>
      </c>
      <c r="J164" s="13">
        <v>228.77</v>
      </c>
      <c r="K164" s="13">
        <v>129295.99884171362</v>
      </c>
      <c r="L164" s="13">
        <v>0</v>
      </c>
      <c r="M164" s="85">
        <v>129295.99884171362</v>
      </c>
    </row>
    <row r="165" spans="1:13" ht="31.5" customHeight="1" x14ac:dyDescent="0.25">
      <c r="A165" s="84" t="s">
        <v>255</v>
      </c>
      <c r="B165" s="11" t="s">
        <v>256</v>
      </c>
      <c r="C165" s="12" t="s">
        <v>59</v>
      </c>
      <c r="D165" s="13">
        <v>124.98</v>
      </c>
      <c r="E165" s="13">
        <f>[1]CPUs!I1009</f>
        <v>569.94000000000005</v>
      </c>
      <c r="F165" s="13">
        <v>704.61</v>
      </c>
      <c r="G165" s="13">
        <v>88062.157800000001</v>
      </c>
      <c r="H165" s="13">
        <v>124.98</v>
      </c>
      <c r="I165" s="13">
        <v>0</v>
      </c>
      <c r="J165" s="13">
        <v>124.98</v>
      </c>
      <c r="K165" s="13">
        <v>88062.157800000001</v>
      </c>
      <c r="L165" s="13">
        <v>0</v>
      </c>
      <c r="M165" s="85">
        <v>88062.157800000001</v>
      </c>
    </row>
    <row r="166" spans="1:13" ht="24.75" customHeight="1" x14ac:dyDescent="0.25">
      <c r="A166" s="84" t="s">
        <v>257</v>
      </c>
      <c r="B166" s="11" t="s">
        <v>258</v>
      </c>
      <c r="C166" s="12" t="s">
        <v>31</v>
      </c>
      <c r="D166" s="13">
        <v>1041.53</v>
      </c>
      <c r="E166" s="13">
        <f>[1]CPUs!I1019</f>
        <v>37.327599999999997</v>
      </c>
      <c r="F166" s="13">
        <v>46.148111879999995</v>
      </c>
      <c r="G166" s="13">
        <v>48064.642966376392</v>
      </c>
      <c r="H166" s="13">
        <v>1041.53</v>
      </c>
      <c r="I166" s="13">
        <v>0</v>
      </c>
      <c r="J166" s="13">
        <v>1041.53</v>
      </c>
      <c r="K166" s="13">
        <v>48064.642966376392</v>
      </c>
      <c r="L166" s="13">
        <v>0</v>
      </c>
      <c r="M166" s="85">
        <v>48064.642966376392</v>
      </c>
    </row>
    <row r="167" spans="1:13" ht="24.75" hidden="1" customHeight="1" x14ac:dyDescent="0.25">
      <c r="A167" s="84" t="s">
        <v>259</v>
      </c>
      <c r="B167" s="11" t="s">
        <v>260</v>
      </c>
      <c r="C167" s="12" t="s">
        <v>46</v>
      </c>
      <c r="D167" s="13">
        <v>0</v>
      </c>
      <c r="E167" s="13">
        <f>[1]CPUs!I1027</f>
        <v>135.51420000000002</v>
      </c>
      <c r="F167" s="13">
        <v>167.53620546000002</v>
      </c>
      <c r="G167" s="13">
        <v>0</v>
      </c>
      <c r="H167" s="13">
        <v>0</v>
      </c>
      <c r="I167" s="13">
        <v>0</v>
      </c>
      <c r="J167" s="13">
        <v>0</v>
      </c>
      <c r="K167" s="13">
        <v>0</v>
      </c>
      <c r="L167" s="13">
        <v>0</v>
      </c>
      <c r="M167" s="85">
        <v>0</v>
      </c>
    </row>
    <row r="168" spans="1:13" ht="24.75" hidden="1" customHeight="1" x14ac:dyDescent="0.25">
      <c r="A168" s="84" t="s">
        <v>261</v>
      </c>
      <c r="B168" s="11" t="s">
        <v>262</v>
      </c>
      <c r="C168" s="12" t="s">
        <v>31</v>
      </c>
      <c r="D168" s="13">
        <v>0</v>
      </c>
      <c r="E168" s="13">
        <f>[1]CPUs!I1037</f>
        <v>131.48499999999999</v>
      </c>
      <c r="F168" s="13">
        <v>162.55490549999999</v>
      </c>
      <c r="G168" s="13">
        <v>0</v>
      </c>
      <c r="H168" s="13">
        <v>0</v>
      </c>
      <c r="I168" s="13">
        <v>0</v>
      </c>
      <c r="J168" s="13">
        <v>0</v>
      </c>
      <c r="K168" s="13">
        <v>0</v>
      </c>
      <c r="L168" s="13">
        <v>0</v>
      </c>
      <c r="M168" s="85">
        <v>0</v>
      </c>
    </row>
    <row r="169" spans="1:13" ht="24.75" hidden="1" customHeight="1" x14ac:dyDescent="0.25">
      <c r="A169" s="84" t="s">
        <v>263</v>
      </c>
      <c r="B169" s="11" t="s">
        <v>123</v>
      </c>
      <c r="C169" s="12" t="s">
        <v>79</v>
      </c>
      <c r="D169" s="13">
        <v>0</v>
      </c>
      <c r="E169" s="13">
        <f>[1]CPUs!I1046</f>
        <v>15.98</v>
      </c>
      <c r="F169" s="13">
        <v>19.75</v>
      </c>
      <c r="G169" s="13">
        <v>0</v>
      </c>
      <c r="H169" s="13">
        <v>0</v>
      </c>
      <c r="I169" s="13">
        <v>0</v>
      </c>
      <c r="J169" s="13">
        <v>0</v>
      </c>
      <c r="K169" s="13">
        <v>0</v>
      </c>
      <c r="L169" s="13">
        <v>0</v>
      </c>
      <c r="M169" s="85">
        <v>0</v>
      </c>
    </row>
    <row r="170" spans="1:13" ht="24.75" customHeight="1" x14ac:dyDescent="0.25">
      <c r="A170" s="84" t="s">
        <v>264</v>
      </c>
      <c r="B170" s="11" t="s">
        <v>265</v>
      </c>
      <c r="C170" s="12" t="s">
        <v>31</v>
      </c>
      <c r="D170" s="13">
        <v>1041.53</v>
      </c>
      <c r="E170" s="13">
        <f>[1]CPUs!I1056</f>
        <v>2.74</v>
      </c>
      <c r="F170" s="13">
        <v>3.38</v>
      </c>
      <c r="G170" s="13">
        <v>3520.3714</v>
      </c>
      <c r="H170" s="13">
        <v>0</v>
      </c>
      <c r="I170" s="13">
        <v>1041.53</v>
      </c>
      <c r="J170" s="13">
        <v>1041.53</v>
      </c>
      <c r="K170" s="13">
        <v>0</v>
      </c>
      <c r="L170" s="13">
        <v>3520.3714</v>
      </c>
      <c r="M170" s="85">
        <v>3520.3714</v>
      </c>
    </row>
    <row r="171" spans="1:13" ht="24.75" customHeight="1" x14ac:dyDescent="0.25">
      <c r="A171" s="88" t="s">
        <v>933</v>
      </c>
      <c r="B171" s="48" t="s">
        <v>934</v>
      </c>
      <c r="C171" s="49" t="s">
        <v>46</v>
      </c>
      <c r="D171" s="13">
        <v>208.8</v>
      </c>
      <c r="E171" s="13"/>
      <c r="F171" s="13">
        <v>82.05</v>
      </c>
      <c r="G171" s="13">
        <v>17132.04</v>
      </c>
      <c r="H171" s="13">
        <v>105</v>
      </c>
      <c r="I171" s="13">
        <v>0</v>
      </c>
      <c r="J171" s="13">
        <v>105</v>
      </c>
      <c r="K171" s="13">
        <v>8615.25</v>
      </c>
      <c r="L171" s="13">
        <v>0</v>
      </c>
      <c r="M171" s="85">
        <v>8615.25</v>
      </c>
    </row>
    <row r="172" spans="1:13" ht="24.75" customHeight="1" x14ac:dyDescent="0.25">
      <c r="A172" s="88" t="s">
        <v>1016</v>
      </c>
      <c r="B172" s="11" t="s">
        <v>1018</v>
      </c>
      <c r="C172" s="49" t="s">
        <v>79</v>
      </c>
      <c r="D172" s="13">
        <v>2261</v>
      </c>
      <c r="E172" s="13"/>
      <c r="F172" s="13">
        <v>15.35</v>
      </c>
      <c r="G172" s="13">
        <v>34706.35</v>
      </c>
      <c r="H172" s="13">
        <v>0</v>
      </c>
      <c r="I172" s="13">
        <v>2261</v>
      </c>
      <c r="J172" s="13">
        <v>2261</v>
      </c>
      <c r="K172" s="13">
        <v>0</v>
      </c>
      <c r="L172" s="13">
        <v>34706.35</v>
      </c>
      <c r="M172" s="85">
        <v>34706.35</v>
      </c>
    </row>
    <row r="173" spans="1:13" ht="24.75" customHeight="1" x14ac:dyDescent="0.25">
      <c r="A173" s="88" t="s">
        <v>1017</v>
      </c>
      <c r="B173" s="11" t="s">
        <v>1019</v>
      </c>
      <c r="C173" s="49" t="s">
        <v>46</v>
      </c>
      <c r="D173" s="13">
        <v>752.16</v>
      </c>
      <c r="E173" s="13"/>
      <c r="F173" s="13">
        <v>81.040000000000006</v>
      </c>
      <c r="G173" s="13">
        <v>60955.046399999999</v>
      </c>
      <c r="H173" s="13">
        <v>0</v>
      </c>
      <c r="I173" s="13">
        <v>752.16</v>
      </c>
      <c r="J173" s="13">
        <v>752.16</v>
      </c>
      <c r="K173" s="13">
        <v>0</v>
      </c>
      <c r="L173" s="13">
        <v>60955.046399999999</v>
      </c>
      <c r="M173" s="85">
        <v>60955.046399999999</v>
      </c>
    </row>
    <row r="174" spans="1:13" ht="24.75" customHeight="1" x14ac:dyDescent="0.25">
      <c r="A174" s="86" t="s">
        <v>266</v>
      </c>
      <c r="B174" s="15" t="s">
        <v>267</v>
      </c>
      <c r="C174" s="15"/>
      <c r="D174" s="19"/>
      <c r="E174" s="18"/>
      <c r="F174" s="18"/>
      <c r="G174" s="19">
        <v>534132.42984258744</v>
      </c>
      <c r="H174" s="19"/>
      <c r="I174" s="18"/>
      <c r="J174" s="19"/>
      <c r="K174" s="19">
        <v>490592.16798617051</v>
      </c>
      <c r="L174" s="19">
        <v>0</v>
      </c>
      <c r="M174" s="19">
        <v>490592.16798617051</v>
      </c>
    </row>
    <row r="175" spans="1:13" ht="43.5" customHeight="1" x14ac:dyDescent="0.25">
      <c r="A175" s="84" t="s">
        <v>268</v>
      </c>
      <c r="B175" s="11" t="s">
        <v>269</v>
      </c>
      <c r="C175" s="12" t="s">
        <v>31</v>
      </c>
      <c r="D175" s="13">
        <v>3437.62</v>
      </c>
      <c r="E175" s="13">
        <f>[1]CPUs!I1064</f>
        <v>120.39175800000001</v>
      </c>
      <c r="F175" s="13">
        <v>148.84033041540002</v>
      </c>
      <c r="G175" s="13">
        <v>511656.49664258742</v>
      </c>
      <c r="H175" s="13">
        <v>3145.09</v>
      </c>
      <c r="I175" s="13">
        <v>0</v>
      </c>
      <c r="J175" s="13">
        <v>3145.09</v>
      </c>
      <c r="K175" s="13">
        <v>468116.23478617048</v>
      </c>
      <c r="L175" s="13">
        <v>0</v>
      </c>
      <c r="M175" s="85">
        <v>468116.23478617048</v>
      </c>
    </row>
    <row r="176" spans="1:13" ht="33" customHeight="1" x14ac:dyDescent="0.25">
      <c r="A176" s="84" t="s">
        <v>1020</v>
      </c>
      <c r="B176" s="11" t="s">
        <v>1021</v>
      </c>
      <c r="C176" s="12" t="s">
        <v>31</v>
      </c>
      <c r="D176" s="13">
        <v>336.92</v>
      </c>
      <c r="E176" s="13">
        <f>[1]CPUs!I1065</f>
        <v>0</v>
      </c>
      <c r="F176" s="13">
        <v>66.709999999999994</v>
      </c>
      <c r="G176" s="13">
        <v>22475.933199999999</v>
      </c>
      <c r="H176" s="13">
        <v>336.92</v>
      </c>
      <c r="I176" s="13">
        <v>0</v>
      </c>
      <c r="J176" s="13">
        <v>336.92</v>
      </c>
      <c r="K176" s="13">
        <v>22475.933199999999</v>
      </c>
      <c r="L176" s="13">
        <v>0</v>
      </c>
      <c r="M176" s="85">
        <v>22475.933199999999</v>
      </c>
    </row>
    <row r="177" spans="1:13" ht="24.75" customHeight="1" x14ac:dyDescent="0.25">
      <c r="A177" s="86" t="s">
        <v>270</v>
      </c>
      <c r="B177" s="15" t="s">
        <v>271</v>
      </c>
      <c r="C177" s="15"/>
      <c r="D177" s="19"/>
      <c r="E177" s="18"/>
      <c r="F177" s="18"/>
      <c r="G177" s="19">
        <v>521622.30449599994</v>
      </c>
      <c r="H177" s="19"/>
      <c r="I177" s="18"/>
      <c r="J177" s="19"/>
      <c r="K177" s="19">
        <v>465431.86972119997</v>
      </c>
      <c r="L177" s="19">
        <v>26877.049762039998</v>
      </c>
      <c r="M177" s="87">
        <v>492308.91948324</v>
      </c>
    </row>
    <row r="178" spans="1:13" ht="24.75" hidden="1" customHeight="1" x14ac:dyDescent="0.25">
      <c r="A178" s="84" t="s">
        <v>272</v>
      </c>
      <c r="B178" s="11" t="s">
        <v>273</v>
      </c>
      <c r="C178" s="12" t="s">
        <v>274</v>
      </c>
      <c r="D178" s="13">
        <v>6</v>
      </c>
      <c r="E178" s="13">
        <f>[1]CPUs!I1075</f>
        <v>2153.0117999999998</v>
      </c>
      <c r="F178" s="13">
        <v>2661.7684883399997</v>
      </c>
      <c r="G178" s="13">
        <v>15970.610930039998</v>
      </c>
      <c r="H178" s="13">
        <v>0</v>
      </c>
      <c r="I178" s="13">
        <v>0</v>
      </c>
      <c r="J178" s="13">
        <v>0</v>
      </c>
      <c r="K178" s="13">
        <v>0</v>
      </c>
      <c r="L178" s="13">
        <v>0</v>
      </c>
      <c r="M178" s="85">
        <v>0</v>
      </c>
    </row>
    <row r="179" spans="1:13" ht="24.75" customHeight="1" x14ac:dyDescent="0.25">
      <c r="A179" s="84" t="s">
        <v>275</v>
      </c>
      <c r="B179" s="11" t="s">
        <v>276</v>
      </c>
      <c r="C179" s="12" t="s">
        <v>28</v>
      </c>
      <c r="D179" s="13">
        <v>2</v>
      </c>
      <c r="E179" s="13">
        <f>[1]CPUs!I1087</f>
        <v>2914.6871999999994</v>
      </c>
      <c r="F179" s="13">
        <v>3603.4277853599992</v>
      </c>
      <c r="G179" s="13">
        <v>7206.8555707199985</v>
      </c>
      <c r="H179" s="13">
        <v>2</v>
      </c>
      <c r="I179" s="13">
        <v>0</v>
      </c>
      <c r="J179" s="13">
        <v>2</v>
      </c>
      <c r="K179" s="13">
        <v>7206.8555707199985</v>
      </c>
      <c r="L179" s="13">
        <v>0</v>
      </c>
      <c r="M179" s="85">
        <v>7206.8555707199985</v>
      </c>
    </row>
    <row r="180" spans="1:13" ht="24.75" customHeight="1" x14ac:dyDescent="0.25">
      <c r="A180" s="84" t="s">
        <v>277</v>
      </c>
      <c r="B180" s="11" t="s">
        <v>278</v>
      </c>
      <c r="C180" s="12" t="s">
        <v>28</v>
      </c>
      <c r="D180" s="13">
        <v>11</v>
      </c>
      <c r="E180" s="13">
        <f>[1]CPUs!I1097</f>
        <v>1452.9035999999996</v>
      </c>
      <c r="F180" s="13">
        <v>1796.2247206799996</v>
      </c>
      <c r="G180" s="13">
        <v>19758.471927479994</v>
      </c>
      <c r="H180" s="13">
        <v>4</v>
      </c>
      <c r="I180" s="13">
        <v>3</v>
      </c>
      <c r="J180" s="13">
        <v>7</v>
      </c>
      <c r="K180" s="13">
        <v>7184.8988827199983</v>
      </c>
      <c r="L180" s="13">
        <v>5388.6741620399989</v>
      </c>
      <c r="M180" s="85">
        <v>12573.573044759996</v>
      </c>
    </row>
    <row r="181" spans="1:13" ht="24.75" customHeight="1" x14ac:dyDescent="0.25">
      <c r="A181" s="84" t="s">
        <v>279</v>
      </c>
      <c r="B181" s="11" t="s">
        <v>280</v>
      </c>
      <c r="C181" s="12" t="s">
        <v>28</v>
      </c>
      <c r="D181" s="13">
        <v>1</v>
      </c>
      <c r="E181" s="13">
        <f>[1]CPUs!I1107</f>
        <v>2769.5351999999998</v>
      </c>
      <c r="F181" s="13">
        <v>3423.9763677599999</v>
      </c>
      <c r="G181" s="13">
        <v>3423.9763677599999</v>
      </c>
      <c r="H181" s="13">
        <v>1</v>
      </c>
      <c r="I181" s="13">
        <v>0</v>
      </c>
      <c r="J181" s="13">
        <v>1</v>
      </c>
      <c r="K181" s="13">
        <v>3423.9763677599999</v>
      </c>
      <c r="L181" s="13">
        <v>0</v>
      </c>
      <c r="M181" s="85">
        <v>3423.9763677599999</v>
      </c>
    </row>
    <row r="182" spans="1:13" ht="24.75" hidden="1" customHeight="1" x14ac:dyDescent="0.25">
      <c r="A182" s="84" t="s">
        <v>281</v>
      </c>
      <c r="B182" s="11" t="s">
        <v>282</v>
      </c>
      <c r="C182" s="12" t="s">
        <v>28</v>
      </c>
      <c r="D182" s="13">
        <v>0</v>
      </c>
      <c r="E182" s="13">
        <f>[1]CPUs!I1117</f>
        <v>1074.2539999999999</v>
      </c>
      <c r="F182" s="13">
        <v>1328.1002202</v>
      </c>
      <c r="G182" s="13">
        <v>0</v>
      </c>
      <c r="H182" s="13">
        <v>0</v>
      </c>
      <c r="I182" s="13">
        <v>0</v>
      </c>
      <c r="J182" s="13">
        <v>0</v>
      </c>
      <c r="K182" s="13">
        <v>0</v>
      </c>
      <c r="L182" s="13">
        <v>0</v>
      </c>
      <c r="M182" s="85">
        <v>0</v>
      </c>
    </row>
    <row r="183" spans="1:13" ht="24.75" hidden="1" customHeight="1" x14ac:dyDescent="0.25">
      <c r="A183" s="84" t="s">
        <v>283</v>
      </c>
      <c r="B183" s="11" t="s">
        <v>284</v>
      </c>
      <c r="C183" s="12" t="s">
        <v>28</v>
      </c>
      <c r="D183" s="13">
        <v>0</v>
      </c>
      <c r="E183" s="13">
        <f>[1]CPUs!I1127</f>
        <v>674.47440000000006</v>
      </c>
      <c r="F183" s="13">
        <v>833.85270072000003</v>
      </c>
      <c r="G183" s="13">
        <v>0</v>
      </c>
      <c r="H183" s="13">
        <v>0</v>
      </c>
      <c r="I183" s="13">
        <v>0</v>
      </c>
      <c r="J183" s="13">
        <v>0</v>
      </c>
      <c r="K183" s="13">
        <v>0</v>
      </c>
      <c r="L183" s="13">
        <v>0</v>
      </c>
      <c r="M183" s="85">
        <v>0</v>
      </c>
    </row>
    <row r="184" spans="1:13" ht="24.75" hidden="1" customHeight="1" x14ac:dyDescent="0.25">
      <c r="A184" s="84" t="s">
        <v>285</v>
      </c>
      <c r="B184" s="11" t="s">
        <v>286</v>
      </c>
      <c r="C184" s="12" t="s">
        <v>28</v>
      </c>
      <c r="D184" s="13">
        <v>0</v>
      </c>
      <c r="E184" s="13">
        <f>[1]CPUs!I1135</f>
        <v>686.39159999999993</v>
      </c>
      <c r="F184" s="13">
        <v>848.5859350799999</v>
      </c>
      <c r="G184" s="13">
        <v>0</v>
      </c>
      <c r="H184" s="13">
        <v>0</v>
      </c>
      <c r="I184" s="13">
        <v>0</v>
      </c>
      <c r="J184" s="13">
        <v>0</v>
      </c>
      <c r="K184" s="13">
        <v>0</v>
      </c>
      <c r="L184" s="13">
        <v>0</v>
      </c>
      <c r="M184" s="85">
        <v>0</v>
      </c>
    </row>
    <row r="185" spans="1:13" ht="24.75" hidden="1" customHeight="1" x14ac:dyDescent="0.25">
      <c r="A185" s="84" t="s">
        <v>287</v>
      </c>
      <c r="B185" s="11" t="s">
        <v>288</v>
      </c>
      <c r="C185" s="12" t="s">
        <v>28</v>
      </c>
      <c r="D185" s="13">
        <v>0</v>
      </c>
      <c r="E185" s="13">
        <f>[1]CPUs!I1143</f>
        <v>898.26440000000002</v>
      </c>
      <c r="F185" s="13">
        <v>1110.5242777200001</v>
      </c>
      <c r="G185" s="13">
        <v>0</v>
      </c>
      <c r="H185" s="13">
        <v>0</v>
      </c>
      <c r="I185" s="13">
        <v>0</v>
      </c>
      <c r="J185" s="13">
        <v>0</v>
      </c>
      <c r="K185" s="13">
        <v>0</v>
      </c>
      <c r="L185" s="13">
        <v>0</v>
      </c>
      <c r="M185" s="85">
        <v>0</v>
      </c>
    </row>
    <row r="186" spans="1:13" ht="24.75" hidden="1" customHeight="1" x14ac:dyDescent="0.25">
      <c r="A186" s="84" t="s">
        <v>289</v>
      </c>
      <c r="B186" s="11" t="s">
        <v>290</v>
      </c>
      <c r="C186" s="12" t="s">
        <v>31</v>
      </c>
      <c r="D186" s="13">
        <v>0</v>
      </c>
      <c r="E186" s="13">
        <f>[1]CPUs!I1152</f>
        <v>1090.63909352</v>
      </c>
      <c r="F186" s="13">
        <v>1348.3571113187759</v>
      </c>
      <c r="G186" s="13">
        <v>0</v>
      </c>
      <c r="H186" s="13">
        <v>0</v>
      </c>
      <c r="I186" s="13">
        <v>0</v>
      </c>
      <c r="J186" s="13">
        <v>0</v>
      </c>
      <c r="K186" s="13">
        <v>0</v>
      </c>
      <c r="L186" s="13">
        <v>0</v>
      </c>
      <c r="M186" s="85">
        <v>0</v>
      </c>
    </row>
    <row r="187" spans="1:13" ht="53.25" customHeight="1" x14ac:dyDescent="0.25">
      <c r="A187" s="88" t="s">
        <v>935</v>
      </c>
      <c r="B187" s="48" t="s">
        <v>936</v>
      </c>
      <c r="C187" s="49" t="s">
        <v>31</v>
      </c>
      <c r="D187" s="13">
        <v>5.94</v>
      </c>
      <c r="E187" s="13"/>
      <c r="F187" s="13">
        <v>841.89</v>
      </c>
      <c r="G187" s="13">
        <v>5000.8266000000003</v>
      </c>
      <c r="H187" s="13">
        <v>5.94</v>
      </c>
      <c r="I187" s="13">
        <v>0</v>
      </c>
      <c r="J187" s="13">
        <v>5.94</v>
      </c>
      <c r="K187" s="13">
        <v>5000.8266000000003</v>
      </c>
      <c r="L187" s="13">
        <v>0</v>
      </c>
      <c r="M187" s="85">
        <v>5000.8266000000003</v>
      </c>
    </row>
    <row r="188" spans="1:13" ht="54.75" customHeight="1" x14ac:dyDescent="0.25">
      <c r="A188" s="88" t="s">
        <v>937</v>
      </c>
      <c r="B188" s="48" t="s">
        <v>938</v>
      </c>
      <c r="C188" s="49" t="s">
        <v>31</v>
      </c>
      <c r="D188" s="13">
        <v>124.96</v>
      </c>
      <c r="E188" s="13"/>
      <c r="F188" s="13">
        <v>958.36</v>
      </c>
      <c r="G188" s="13">
        <v>119756.66559999999</v>
      </c>
      <c r="H188" s="13">
        <v>124.96</v>
      </c>
      <c r="I188" s="13">
        <v>0</v>
      </c>
      <c r="J188" s="13">
        <v>124.96</v>
      </c>
      <c r="K188" s="13">
        <v>119756.66559999999</v>
      </c>
      <c r="L188" s="13">
        <v>0</v>
      </c>
      <c r="M188" s="85">
        <v>119756.66559999999</v>
      </c>
    </row>
    <row r="189" spans="1:13" ht="47.25" customHeight="1" x14ac:dyDescent="0.25">
      <c r="A189" s="88" t="s">
        <v>939</v>
      </c>
      <c r="B189" s="48" t="s">
        <v>940</v>
      </c>
      <c r="C189" s="49" t="s">
        <v>31</v>
      </c>
      <c r="D189" s="13">
        <v>28.58</v>
      </c>
      <c r="E189" s="13"/>
      <c r="F189" s="13">
        <v>1796.64</v>
      </c>
      <c r="G189" s="13">
        <v>51347.9712</v>
      </c>
      <c r="H189" s="13">
        <v>28.58</v>
      </c>
      <c r="I189" s="13">
        <v>0</v>
      </c>
      <c r="J189" s="13">
        <v>28.58</v>
      </c>
      <c r="K189" s="13">
        <v>51347.9712</v>
      </c>
      <c r="L189" s="13">
        <v>0</v>
      </c>
      <c r="M189" s="85">
        <v>51347.9712</v>
      </c>
    </row>
    <row r="190" spans="1:13" ht="24.75" customHeight="1" x14ac:dyDescent="0.25">
      <c r="A190" s="88" t="s">
        <v>941</v>
      </c>
      <c r="B190" s="48" t="s">
        <v>942</v>
      </c>
      <c r="C190" s="49" t="s">
        <v>46</v>
      </c>
      <c r="D190" s="13">
        <v>513.52</v>
      </c>
      <c r="E190" s="13"/>
      <c r="F190" s="13">
        <v>31.19</v>
      </c>
      <c r="G190" s="13">
        <v>16016.6888</v>
      </c>
      <c r="H190" s="13">
        <v>513.52</v>
      </c>
      <c r="I190" s="13">
        <v>0</v>
      </c>
      <c r="J190" s="13">
        <v>513.52</v>
      </c>
      <c r="K190" s="13">
        <v>16016.6888</v>
      </c>
      <c r="L190" s="13">
        <v>0</v>
      </c>
      <c r="M190" s="85">
        <v>16016.6888</v>
      </c>
    </row>
    <row r="191" spans="1:13" ht="27" customHeight="1" x14ac:dyDescent="0.25">
      <c r="A191" s="88" t="s">
        <v>943</v>
      </c>
      <c r="B191" s="48" t="s">
        <v>944</v>
      </c>
      <c r="C191" s="49" t="s">
        <v>13</v>
      </c>
      <c r="D191" s="13">
        <v>17</v>
      </c>
      <c r="E191" s="13"/>
      <c r="F191" s="13">
        <v>1754.96</v>
      </c>
      <c r="G191" s="13">
        <v>29834.32</v>
      </c>
      <c r="H191" s="13">
        <v>17</v>
      </c>
      <c r="I191" s="13">
        <v>0</v>
      </c>
      <c r="J191" s="13">
        <v>17</v>
      </c>
      <c r="K191" s="13">
        <v>29834.32</v>
      </c>
      <c r="L191" s="13">
        <v>0</v>
      </c>
      <c r="M191" s="85">
        <v>29834.32</v>
      </c>
    </row>
    <row r="192" spans="1:13" ht="62.25" customHeight="1" x14ac:dyDescent="0.25">
      <c r="A192" s="88" t="s">
        <v>945</v>
      </c>
      <c r="B192" s="48" t="s">
        <v>946</v>
      </c>
      <c r="C192" s="49" t="s">
        <v>31</v>
      </c>
      <c r="D192" s="13">
        <v>13.65</v>
      </c>
      <c r="E192" s="13"/>
      <c r="F192" s="13">
        <v>687.55</v>
      </c>
      <c r="G192" s="13">
        <v>9385.057499999999</v>
      </c>
      <c r="H192" s="13">
        <v>13.65</v>
      </c>
      <c r="I192" s="13">
        <v>0</v>
      </c>
      <c r="J192" s="13">
        <v>13.65</v>
      </c>
      <c r="K192" s="13">
        <v>9385.057499999999</v>
      </c>
      <c r="L192" s="13">
        <v>0</v>
      </c>
      <c r="M192" s="85">
        <v>9385.057499999999</v>
      </c>
    </row>
    <row r="193" spans="1:13" ht="36.75" customHeight="1" x14ac:dyDescent="0.25">
      <c r="A193" s="88" t="s">
        <v>947</v>
      </c>
      <c r="B193" s="48" t="s">
        <v>948</v>
      </c>
      <c r="C193" s="49" t="s">
        <v>31</v>
      </c>
      <c r="D193" s="13">
        <v>19.28</v>
      </c>
      <c r="E193" s="13"/>
      <c r="F193" s="13">
        <v>1202.71</v>
      </c>
      <c r="G193" s="13">
        <v>23188.248800000001</v>
      </c>
      <c r="H193" s="13">
        <v>0</v>
      </c>
      <c r="I193" s="13">
        <v>14.16</v>
      </c>
      <c r="J193" s="13">
        <v>14.16</v>
      </c>
      <c r="K193" s="13">
        <v>0</v>
      </c>
      <c r="L193" s="13">
        <v>17030.373599999999</v>
      </c>
      <c r="M193" s="85">
        <v>17030.373599999999</v>
      </c>
    </row>
    <row r="194" spans="1:13" ht="33" customHeight="1" x14ac:dyDescent="0.25">
      <c r="A194" s="88" t="s">
        <v>949</v>
      </c>
      <c r="B194" s="48" t="s">
        <v>950</v>
      </c>
      <c r="C194" s="49" t="s">
        <v>31</v>
      </c>
      <c r="D194" s="13">
        <v>3.78</v>
      </c>
      <c r="E194" s="13"/>
      <c r="F194" s="13">
        <v>1000.54</v>
      </c>
      <c r="G194" s="13">
        <v>3782.0411999999997</v>
      </c>
      <c r="H194" s="13">
        <v>0.48</v>
      </c>
      <c r="I194" s="13">
        <v>3.3</v>
      </c>
      <c r="J194" s="13">
        <v>3.78</v>
      </c>
      <c r="K194" s="13">
        <v>480.25919999999996</v>
      </c>
      <c r="L194" s="13">
        <v>3301.7819999999997</v>
      </c>
      <c r="M194" s="85">
        <v>3782.0411999999997</v>
      </c>
    </row>
    <row r="195" spans="1:13" ht="56.25" customHeight="1" x14ac:dyDescent="0.25">
      <c r="A195" s="88" t="s">
        <v>951</v>
      </c>
      <c r="B195" s="48" t="s">
        <v>952</v>
      </c>
      <c r="C195" s="49" t="s">
        <v>13</v>
      </c>
      <c r="D195" s="13">
        <v>41</v>
      </c>
      <c r="E195" s="13"/>
      <c r="F195" s="13">
        <v>904.76</v>
      </c>
      <c r="G195" s="13">
        <v>37095.159999999996</v>
      </c>
      <c r="H195" s="13">
        <v>41</v>
      </c>
      <c r="I195" s="13">
        <v>0</v>
      </c>
      <c r="J195" s="13">
        <v>41</v>
      </c>
      <c r="K195" s="13">
        <v>37095.159999999996</v>
      </c>
      <c r="L195" s="13">
        <v>0</v>
      </c>
      <c r="M195" s="85">
        <v>37095.159999999996</v>
      </c>
    </row>
    <row r="196" spans="1:13" ht="63.75" customHeight="1" x14ac:dyDescent="0.25">
      <c r="A196" s="88" t="s">
        <v>953</v>
      </c>
      <c r="B196" s="48" t="s">
        <v>954</v>
      </c>
      <c r="C196" s="49" t="s">
        <v>13</v>
      </c>
      <c r="D196" s="13">
        <v>2</v>
      </c>
      <c r="E196" s="13"/>
      <c r="F196" s="13">
        <v>906.28</v>
      </c>
      <c r="G196" s="13">
        <v>1812.56</v>
      </c>
      <c r="H196" s="13">
        <v>2</v>
      </c>
      <c r="I196" s="13">
        <v>0</v>
      </c>
      <c r="J196" s="13">
        <v>2</v>
      </c>
      <c r="K196" s="13">
        <v>1812.56</v>
      </c>
      <c r="L196" s="13">
        <v>0</v>
      </c>
      <c r="M196" s="85">
        <v>1812.56</v>
      </c>
    </row>
    <row r="197" spans="1:13" ht="60" customHeight="1" x14ac:dyDescent="0.25">
      <c r="A197" s="88" t="s">
        <v>955</v>
      </c>
      <c r="B197" s="48" t="s">
        <v>956</v>
      </c>
      <c r="C197" s="49" t="s">
        <v>13</v>
      </c>
      <c r="D197" s="13">
        <v>105</v>
      </c>
      <c r="E197" s="13"/>
      <c r="F197" s="13">
        <v>934.51</v>
      </c>
      <c r="G197" s="13">
        <v>98123.55</v>
      </c>
      <c r="H197" s="13">
        <v>105</v>
      </c>
      <c r="I197" s="13">
        <v>0</v>
      </c>
      <c r="J197" s="13">
        <v>105</v>
      </c>
      <c r="K197" s="13">
        <v>98123.55</v>
      </c>
      <c r="L197" s="13">
        <v>0</v>
      </c>
      <c r="M197" s="85">
        <v>98123.55</v>
      </c>
    </row>
    <row r="198" spans="1:13" ht="63" customHeight="1" x14ac:dyDescent="0.25">
      <c r="A198" s="88" t="s">
        <v>957</v>
      </c>
      <c r="B198" s="48" t="s">
        <v>958</v>
      </c>
      <c r="C198" s="49" t="s">
        <v>13</v>
      </c>
      <c r="D198" s="13">
        <v>43</v>
      </c>
      <c r="E198" s="13"/>
      <c r="F198" s="13">
        <v>1156.22</v>
      </c>
      <c r="G198" s="13">
        <v>49717.46</v>
      </c>
      <c r="H198" s="13">
        <v>42</v>
      </c>
      <c r="I198" s="13">
        <v>1</v>
      </c>
      <c r="J198" s="13">
        <v>43</v>
      </c>
      <c r="K198" s="13">
        <v>48561.24</v>
      </c>
      <c r="L198" s="13">
        <v>1156.22</v>
      </c>
      <c r="M198" s="85">
        <v>49717.46</v>
      </c>
    </row>
    <row r="199" spans="1:13" ht="52.5" customHeight="1" x14ac:dyDescent="0.25">
      <c r="A199" s="88" t="s">
        <v>1022</v>
      </c>
      <c r="B199" s="11" t="s">
        <v>1024</v>
      </c>
      <c r="C199" s="49" t="s">
        <v>13</v>
      </c>
      <c r="D199" s="13">
        <v>174</v>
      </c>
      <c r="E199" s="13"/>
      <c r="F199" s="13">
        <v>160.6</v>
      </c>
      <c r="G199" s="13">
        <v>27944.399999999998</v>
      </c>
      <c r="H199" s="13">
        <v>174</v>
      </c>
      <c r="I199" s="13">
        <v>0</v>
      </c>
      <c r="J199" s="13">
        <v>174</v>
      </c>
      <c r="K199" s="13">
        <v>27944.399999999998</v>
      </c>
      <c r="L199" s="13">
        <v>0</v>
      </c>
      <c r="M199" s="85">
        <v>27944.399999999998</v>
      </c>
    </row>
    <row r="200" spans="1:13" ht="52.5" customHeight="1" x14ac:dyDescent="0.25">
      <c r="A200" s="88" t="s">
        <v>1023</v>
      </c>
      <c r="B200" s="11" t="s">
        <v>1025</v>
      </c>
      <c r="C200" s="49" t="s">
        <v>13</v>
      </c>
      <c r="D200" s="13">
        <v>16</v>
      </c>
      <c r="E200" s="13"/>
      <c r="F200" s="13">
        <v>141.09</v>
      </c>
      <c r="G200" s="13">
        <v>2257.44</v>
      </c>
      <c r="H200" s="13">
        <v>16</v>
      </c>
      <c r="I200" s="13">
        <v>0</v>
      </c>
      <c r="J200" s="13">
        <v>16</v>
      </c>
      <c r="K200" s="13">
        <v>2257.44</v>
      </c>
      <c r="L200" s="13">
        <v>0</v>
      </c>
      <c r="M200" s="85">
        <v>2257.44</v>
      </c>
    </row>
    <row r="201" spans="1:13" ht="24.75" customHeight="1" x14ac:dyDescent="0.25">
      <c r="A201" s="86" t="s">
        <v>291</v>
      </c>
      <c r="B201" s="15" t="s">
        <v>292</v>
      </c>
      <c r="C201" s="15"/>
      <c r="D201" s="19"/>
      <c r="E201" s="18"/>
      <c r="F201" s="18"/>
      <c r="G201" s="19">
        <v>1367576.1139806674</v>
      </c>
      <c r="H201" s="19"/>
      <c r="I201" s="18"/>
      <c r="J201" s="19"/>
      <c r="K201" s="19">
        <v>1367576.1139806674</v>
      </c>
      <c r="L201" s="19">
        <v>0</v>
      </c>
      <c r="M201" s="87">
        <v>1367576.1139806674</v>
      </c>
    </row>
    <row r="202" spans="1:13" ht="42" customHeight="1" x14ac:dyDescent="0.25">
      <c r="A202" s="84" t="s">
        <v>293</v>
      </c>
      <c r="B202" s="11" t="s">
        <v>294</v>
      </c>
      <c r="C202" s="12" t="s">
        <v>31</v>
      </c>
      <c r="D202" s="13">
        <v>900.69</v>
      </c>
      <c r="E202" s="13">
        <f>[1]CPUs!I1162</f>
        <v>1228.1524999999999</v>
      </c>
      <c r="F202" s="13">
        <v>1518.3649357499999</v>
      </c>
      <c r="G202" s="13">
        <v>1367576.1139806674</v>
      </c>
      <c r="H202" s="13">
        <v>900.69</v>
      </c>
      <c r="I202" s="13">
        <v>0</v>
      </c>
      <c r="J202" s="13">
        <v>900.69</v>
      </c>
      <c r="K202" s="13">
        <v>1367576.1139806674</v>
      </c>
      <c r="L202" s="13">
        <v>0</v>
      </c>
      <c r="M202" s="85">
        <v>1367576.1139806674</v>
      </c>
    </row>
    <row r="203" spans="1:13" ht="24.75" customHeight="1" x14ac:dyDescent="0.25">
      <c r="A203" s="86" t="s">
        <v>295</v>
      </c>
      <c r="B203" s="15" t="s">
        <v>296</v>
      </c>
      <c r="C203" s="15"/>
      <c r="D203" s="19"/>
      <c r="E203" s="18"/>
      <c r="F203" s="18"/>
      <c r="G203" s="19">
        <v>103642.23439869536</v>
      </c>
      <c r="H203" s="19"/>
      <c r="I203" s="18"/>
      <c r="J203" s="19"/>
      <c r="K203" s="19">
        <v>90399.451568695353</v>
      </c>
      <c r="L203" s="19">
        <v>12067.88283</v>
      </c>
      <c r="M203" s="87">
        <v>102467.33439869536</v>
      </c>
    </row>
    <row r="204" spans="1:13" ht="24.75" customHeight="1" x14ac:dyDescent="0.25">
      <c r="A204" s="84" t="s">
        <v>297</v>
      </c>
      <c r="B204" s="11" t="s">
        <v>298</v>
      </c>
      <c r="C204" s="12" t="s">
        <v>28</v>
      </c>
      <c r="D204" s="13">
        <v>46</v>
      </c>
      <c r="E204" s="13">
        <f>[1]CPUs!I1176</f>
        <v>433.3064</v>
      </c>
      <c r="F204" s="13">
        <v>535.69670231999999</v>
      </c>
      <c r="G204" s="13">
        <v>24642.04830672</v>
      </c>
      <c r="H204" s="13">
        <v>46</v>
      </c>
      <c r="I204" s="13">
        <v>0</v>
      </c>
      <c r="J204" s="13">
        <v>46</v>
      </c>
      <c r="K204" s="13">
        <v>24642.04830672</v>
      </c>
      <c r="L204" s="13">
        <v>0</v>
      </c>
      <c r="M204" s="85">
        <v>24642.04830672</v>
      </c>
    </row>
    <row r="205" spans="1:13" ht="24.75" customHeight="1" x14ac:dyDescent="0.25">
      <c r="A205" s="84" t="s">
        <v>299</v>
      </c>
      <c r="B205" s="11" t="s">
        <v>300</v>
      </c>
      <c r="C205" s="12" t="s">
        <v>28</v>
      </c>
      <c r="D205" s="13">
        <v>16</v>
      </c>
      <c r="E205" s="13">
        <f>[1]CPUs!I1183</f>
        <v>804.05</v>
      </c>
      <c r="F205" s="13">
        <v>994.04</v>
      </c>
      <c r="G205" s="13">
        <v>15904.64</v>
      </c>
      <c r="H205" s="13">
        <v>16</v>
      </c>
      <c r="I205" s="13">
        <v>0</v>
      </c>
      <c r="J205" s="13">
        <v>16</v>
      </c>
      <c r="K205" s="13">
        <v>15904.64</v>
      </c>
      <c r="L205" s="13">
        <v>0</v>
      </c>
      <c r="M205" s="85">
        <v>15904.64</v>
      </c>
    </row>
    <row r="206" spans="1:13" ht="24.75" customHeight="1" x14ac:dyDescent="0.25">
      <c r="A206" s="84" t="s">
        <v>301</v>
      </c>
      <c r="B206" s="11" t="s">
        <v>302</v>
      </c>
      <c r="C206" s="12" t="s">
        <v>28</v>
      </c>
      <c r="D206" s="13">
        <v>62</v>
      </c>
      <c r="E206" s="13">
        <f>[1]CPUs!I1190</f>
        <v>41.57</v>
      </c>
      <c r="F206" s="13">
        <v>51.39</v>
      </c>
      <c r="G206" s="13">
        <v>3186.18</v>
      </c>
      <c r="H206" s="13">
        <v>0</v>
      </c>
      <c r="I206" s="13">
        <v>62</v>
      </c>
      <c r="J206" s="13">
        <v>62</v>
      </c>
      <c r="K206" s="13">
        <v>0</v>
      </c>
      <c r="L206" s="13">
        <v>3186.18</v>
      </c>
      <c r="M206" s="85">
        <v>3186.18</v>
      </c>
    </row>
    <row r="207" spans="1:13" ht="24.75" customHeight="1" x14ac:dyDescent="0.25">
      <c r="A207" s="84" t="s">
        <v>303</v>
      </c>
      <c r="B207" s="11" t="s">
        <v>304</v>
      </c>
      <c r="C207" s="12" t="s">
        <v>28</v>
      </c>
      <c r="D207" s="13">
        <v>24</v>
      </c>
      <c r="E207" s="13">
        <f>[1]CPUs!I1198</f>
        <v>299.33749999999998</v>
      </c>
      <c r="F207" s="13">
        <v>370.07095125000001</v>
      </c>
      <c r="G207" s="13">
        <v>8881.7028300000002</v>
      </c>
      <c r="H207" s="13">
        <v>0</v>
      </c>
      <c r="I207" s="13">
        <v>24</v>
      </c>
      <c r="J207" s="13">
        <v>24</v>
      </c>
      <c r="K207" s="13">
        <v>0</v>
      </c>
      <c r="L207" s="13">
        <v>8881.7028300000002</v>
      </c>
      <c r="M207" s="85">
        <v>8881.7028300000002</v>
      </c>
    </row>
    <row r="208" spans="1:13" ht="24.75" hidden="1" customHeight="1" x14ac:dyDescent="0.25">
      <c r="A208" s="84" t="s">
        <v>305</v>
      </c>
      <c r="B208" s="11" t="s">
        <v>306</v>
      </c>
      <c r="C208" s="12" t="s">
        <v>28</v>
      </c>
      <c r="D208" s="13">
        <v>4</v>
      </c>
      <c r="E208" s="13">
        <f>[1]CPUs!I1207</f>
        <v>106.65</v>
      </c>
      <c r="F208" s="13">
        <v>131.85</v>
      </c>
      <c r="G208" s="13">
        <v>527.4</v>
      </c>
      <c r="H208" s="13">
        <v>0</v>
      </c>
      <c r="I208" s="13">
        <v>0</v>
      </c>
      <c r="J208" s="13">
        <v>0</v>
      </c>
      <c r="K208" s="13">
        <v>0</v>
      </c>
      <c r="L208" s="13">
        <v>0</v>
      </c>
      <c r="M208" s="85">
        <v>0</v>
      </c>
    </row>
    <row r="209" spans="1:13" ht="24.75" customHeight="1" x14ac:dyDescent="0.25">
      <c r="A209" s="84" t="s">
        <v>307</v>
      </c>
      <c r="B209" s="11" t="s">
        <v>308</v>
      </c>
      <c r="C209" s="12" t="s">
        <v>28</v>
      </c>
      <c r="D209" s="13">
        <v>2</v>
      </c>
      <c r="E209" s="13">
        <f>[1]CPUs!I1216</f>
        <v>684.08</v>
      </c>
      <c r="F209" s="13">
        <v>845.72</v>
      </c>
      <c r="G209" s="13">
        <v>1691.44</v>
      </c>
      <c r="H209" s="13">
        <v>2</v>
      </c>
      <c r="I209" s="13">
        <v>0</v>
      </c>
      <c r="J209" s="13">
        <v>2</v>
      </c>
      <c r="K209" s="13">
        <v>1691.44</v>
      </c>
      <c r="L209" s="13">
        <v>0</v>
      </c>
      <c r="M209" s="85">
        <v>1691.44</v>
      </c>
    </row>
    <row r="210" spans="1:13" ht="55.5" hidden="1" customHeight="1" x14ac:dyDescent="0.25">
      <c r="A210" s="84" t="s">
        <v>309</v>
      </c>
      <c r="B210" s="11" t="s">
        <v>310</v>
      </c>
      <c r="C210" s="12" t="s">
        <v>28</v>
      </c>
      <c r="D210" s="13">
        <v>0</v>
      </c>
      <c r="E210" s="13">
        <f>[1]CPUs!I1228</f>
        <v>930.93</v>
      </c>
      <c r="F210" s="13">
        <v>1150.9000000000001</v>
      </c>
      <c r="G210" s="13">
        <v>0</v>
      </c>
      <c r="H210" s="13">
        <v>0</v>
      </c>
      <c r="I210" s="13">
        <v>0</v>
      </c>
      <c r="J210" s="13">
        <v>0</v>
      </c>
      <c r="K210" s="13">
        <v>0</v>
      </c>
      <c r="L210" s="13">
        <v>0</v>
      </c>
      <c r="M210" s="85">
        <v>0</v>
      </c>
    </row>
    <row r="211" spans="1:13" ht="52.5" customHeight="1" x14ac:dyDescent="0.25">
      <c r="A211" s="84" t="s">
        <v>311</v>
      </c>
      <c r="B211" s="11" t="s">
        <v>312</v>
      </c>
      <c r="C211" s="12" t="s">
        <v>28</v>
      </c>
      <c r="D211" s="13">
        <v>16</v>
      </c>
      <c r="E211" s="13">
        <f>[1]CPUs!I1237</f>
        <v>530.13787420000006</v>
      </c>
      <c r="F211" s="13">
        <v>655.40945387346005</v>
      </c>
      <c r="G211" s="13">
        <v>10486.551261975361</v>
      </c>
      <c r="H211" s="13">
        <v>16</v>
      </c>
      <c r="I211" s="13">
        <v>0</v>
      </c>
      <c r="J211" s="13">
        <v>16</v>
      </c>
      <c r="K211" s="13">
        <v>10486.551261975361</v>
      </c>
      <c r="L211" s="13">
        <v>0</v>
      </c>
      <c r="M211" s="85">
        <v>10486.551261975361</v>
      </c>
    </row>
    <row r="212" spans="1:13" ht="52.5" customHeight="1" x14ac:dyDescent="0.25">
      <c r="A212" s="88" t="s">
        <v>959</v>
      </c>
      <c r="B212" s="48" t="s">
        <v>783</v>
      </c>
      <c r="C212" s="49" t="s">
        <v>28</v>
      </c>
      <c r="D212" s="13">
        <v>3</v>
      </c>
      <c r="E212" s="13"/>
      <c r="F212" s="13">
        <v>571.46</v>
      </c>
      <c r="G212" s="13">
        <v>1714.38</v>
      </c>
      <c r="H212" s="13">
        <v>3</v>
      </c>
      <c r="I212" s="13">
        <v>0</v>
      </c>
      <c r="J212" s="13">
        <v>3</v>
      </c>
      <c r="K212" s="13">
        <v>1714.38</v>
      </c>
      <c r="L212" s="13">
        <v>0</v>
      </c>
      <c r="M212" s="85">
        <v>1714.38</v>
      </c>
    </row>
    <row r="213" spans="1:13" ht="36.75" hidden="1" customHeight="1" x14ac:dyDescent="0.25">
      <c r="A213" s="88" t="s">
        <v>960</v>
      </c>
      <c r="B213" s="48" t="s">
        <v>785</v>
      </c>
      <c r="C213" s="49" t="s">
        <v>28</v>
      </c>
      <c r="D213" s="13">
        <v>3</v>
      </c>
      <c r="E213" s="13"/>
      <c r="F213" s="13">
        <v>145.16999999999999</v>
      </c>
      <c r="G213" s="13">
        <v>435.51</v>
      </c>
      <c r="H213" s="13">
        <v>0</v>
      </c>
      <c r="I213" s="13">
        <v>0</v>
      </c>
      <c r="J213" s="13">
        <v>0</v>
      </c>
      <c r="K213" s="13">
        <v>0</v>
      </c>
      <c r="L213" s="13">
        <v>0</v>
      </c>
      <c r="M213" s="85">
        <v>0</v>
      </c>
    </row>
    <row r="214" spans="1:13" ht="36.75" hidden="1" customHeight="1" x14ac:dyDescent="0.25">
      <c r="A214" s="88" t="s">
        <v>961</v>
      </c>
      <c r="B214" s="48" t="s">
        <v>364</v>
      </c>
      <c r="C214" s="49" t="s">
        <v>28</v>
      </c>
      <c r="D214" s="13">
        <v>17</v>
      </c>
      <c r="E214" s="13"/>
      <c r="F214" s="13">
        <v>12.47</v>
      </c>
      <c r="G214" s="13">
        <v>211.99</v>
      </c>
      <c r="H214" s="13">
        <v>0</v>
      </c>
      <c r="I214" s="13">
        <v>0</v>
      </c>
      <c r="J214" s="13">
        <v>0</v>
      </c>
      <c r="K214" s="13">
        <v>0</v>
      </c>
      <c r="L214" s="13">
        <v>0</v>
      </c>
      <c r="M214" s="85">
        <v>0</v>
      </c>
    </row>
    <row r="215" spans="1:13" ht="45" customHeight="1" x14ac:dyDescent="0.25">
      <c r="A215" s="88" t="s">
        <v>962</v>
      </c>
      <c r="B215" s="48" t="s">
        <v>963</v>
      </c>
      <c r="C215" s="49" t="s">
        <v>28</v>
      </c>
      <c r="D215" s="13">
        <v>4</v>
      </c>
      <c r="E215" s="13"/>
      <c r="F215" s="13">
        <v>1417.14</v>
      </c>
      <c r="G215" s="13">
        <v>5668.56</v>
      </c>
      <c r="H215" s="13">
        <v>4</v>
      </c>
      <c r="I215" s="13">
        <v>0</v>
      </c>
      <c r="J215" s="13">
        <v>4</v>
      </c>
      <c r="K215" s="13">
        <v>5668.56</v>
      </c>
      <c r="L215" s="13">
        <v>0</v>
      </c>
      <c r="M215" s="85">
        <v>5668.56</v>
      </c>
    </row>
    <row r="216" spans="1:13" ht="52.5" customHeight="1" x14ac:dyDescent="0.25">
      <c r="A216" s="88" t="s">
        <v>964</v>
      </c>
      <c r="B216" s="48" t="s">
        <v>965</v>
      </c>
      <c r="C216" s="49" t="s">
        <v>28</v>
      </c>
      <c r="D216" s="13">
        <v>2</v>
      </c>
      <c r="E216" s="13"/>
      <c r="F216" s="13">
        <v>2147.42</v>
      </c>
      <c r="G216" s="13">
        <v>4294.84</v>
      </c>
      <c r="H216" s="13">
        <v>2</v>
      </c>
      <c r="I216" s="13">
        <v>0</v>
      </c>
      <c r="J216" s="13">
        <v>2</v>
      </c>
      <c r="K216" s="13">
        <v>4294.84</v>
      </c>
      <c r="L216" s="13">
        <v>0</v>
      </c>
      <c r="M216" s="85">
        <v>4294.84</v>
      </c>
    </row>
    <row r="217" spans="1:13" ht="52.5" customHeight="1" x14ac:dyDescent="0.25">
      <c r="A217" s="88" t="s">
        <v>1026</v>
      </c>
      <c r="B217" s="48" t="s">
        <v>1027</v>
      </c>
      <c r="C217" s="49" t="s">
        <v>31</v>
      </c>
      <c r="D217" s="13">
        <v>26.88</v>
      </c>
      <c r="E217" s="13"/>
      <c r="F217" s="13">
        <v>967.15</v>
      </c>
      <c r="G217" s="13">
        <v>25996.991999999998</v>
      </c>
      <c r="H217" s="13">
        <v>26.88</v>
      </c>
      <c r="I217" s="13">
        <v>0</v>
      </c>
      <c r="J217" s="13">
        <v>26.88</v>
      </c>
      <c r="K217" s="13">
        <v>25996.991999999998</v>
      </c>
      <c r="L217" s="13">
        <v>0</v>
      </c>
      <c r="M217" s="85">
        <v>25996.991999999998</v>
      </c>
    </row>
    <row r="218" spans="1:13" ht="24.75" customHeight="1" x14ac:dyDescent="0.25">
      <c r="A218" s="86" t="s">
        <v>313</v>
      </c>
      <c r="B218" s="15" t="s">
        <v>895</v>
      </c>
      <c r="C218" s="15"/>
      <c r="D218" s="19"/>
      <c r="E218" s="18"/>
      <c r="F218" s="18"/>
      <c r="G218" s="19">
        <v>309986.36327176006</v>
      </c>
      <c r="H218" s="19"/>
      <c r="I218" s="18"/>
      <c r="J218" s="19"/>
      <c r="K218" s="19">
        <v>274312.40803779999</v>
      </c>
      <c r="L218" s="19">
        <v>12298.760961280001</v>
      </c>
      <c r="M218" s="87">
        <v>286611.16899908002</v>
      </c>
    </row>
    <row r="219" spans="1:13" ht="24.75" customHeight="1" x14ac:dyDescent="0.25">
      <c r="A219" s="86" t="s">
        <v>315</v>
      </c>
      <c r="B219" s="15" t="s">
        <v>316</v>
      </c>
      <c r="C219" s="15"/>
      <c r="D219" s="19"/>
      <c r="E219" s="18"/>
      <c r="F219" s="18"/>
      <c r="G219" s="19">
        <v>89863.441861280007</v>
      </c>
      <c r="H219" s="19"/>
      <c r="I219" s="18"/>
      <c r="J219" s="19"/>
      <c r="K219" s="19">
        <v>75104.650899999993</v>
      </c>
      <c r="L219" s="19">
        <v>11359.040961280001</v>
      </c>
      <c r="M219" s="87">
        <v>86463.691861280007</v>
      </c>
    </row>
    <row r="220" spans="1:13" ht="24.75" customHeight="1" x14ac:dyDescent="0.25">
      <c r="A220" s="84" t="s">
        <v>317</v>
      </c>
      <c r="B220" s="11" t="s">
        <v>318</v>
      </c>
      <c r="C220" s="12" t="s">
        <v>28</v>
      </c>
      <c r="D220" s="13">
        <v>2</v>
      </c>
      <c r="E220" s="13">
        <f>[1]CPUs!I1246</f>
        <v>2401.1328000000003</v>
      </c>
      <c r="F220" s="13">
        <v>2968.5204806400006</v>
      </c>
      <c r="G220" s="13">
        <v>5937.0409612800013</v>
      </c>
      <c r="H220" s="13">
        <v>0</v>
      </c>
      <c r="I220" s="13">
        <v>2</v>
      </c>
      <c r="J220" s="13">
        <v>2</v>
      </c>
      <c r="K220" s="13">
        <v>0</v>
      </c>
      <c r="L220" s="13">
        <v>5937.0409612800013</v>
      </c>
      <c r="M220" s="85">
        <v>5937.0409612800013</v>
      </c>
    </row>
    <row r="221" spans="1:13" ht="24.75" customHeight="1" x14ac:dyDescent="0.25">
      <c r="A221" s="84" t="s">
        <v>319</v>
      </c>
      <c r="B221" s="11" t="s">
        <v>320</v>
      </c>
      <c r="C221" s="12" t="s">
        <v>28</v>
      </c>
      <c r="D221" s="13">
        <v>3</v>
      </c>
      <c r="E221" s="13">
        <f>[1]CPUs!I1259</f>
        <v>132.44999999999999</v>
      </c>
      <c r="F221" s="13">
        <v>163.74</v>
      </c>
      <c r="G221" s="13">
        <v>491.22</v>
      </c>
      <c r="H221" s="13">
        <v>0</v>
      </c>
      <c r="I221" s="13">
        <v>3</v>
      </c>
      <c r="J221" s="13">
        <v>3</v>
      </c>
      <c r="K221" s="13">
        <v>0</v>
      </c>
      <c r="L221" s="13">
        <v>491.22</v>
      </c>
      <c r="M221" s="85">
        <v>491.22</v>
      </c>
    </row>
    <row r="222" spans="1:13" ht="24.75" customHeight="1" x14ac:dyDescent="0.25">
      <c r="A222" s="84" t="s">
        <v>321</v>
      </c>
      <c r="B222" s="11" t="s">
        <v>322</v>
      </c>
      <c r="C222" s="12" t="s">
        <v>28</v>
      </c>
      <c r="D222" s="13">
        <v>1</v>
      </c>
      <c r="E222" s="13">
        <f>[1]CPUs!I1268</f>
        <v>108.54</v>
      </c>
      <c r="F222" s="13">
        <v>134.18</v>
      </c>
      <c r="G222" s="13">
        <v>134.18</v>
      </c>
      <c r="H222" s="13">
        <v>0</v>
      </c>
      <c r="I222" s="13">
        <v>1</v>
      </c>
      <c r="J222" s="13">
        <v>1</v>
      </c>
      <c r="K222" s="13">
        <v>0</v>
      </c>
      <c r="L222" s="13">
        <v>134.18</v>
      </c>
      <c r="M222" s="85">
        <v>134.18</v>
      </c>
    </row>
    <row r="223" spans="1:13" ht="24.75" customHeight="1" x14ac:dyDescent="0.25">
      <c r="A223" s="84" t="s">
        <v>323</v>
      </c>
      <c r="B223" s="11" t="s">
        <v>324</v>
      </c>
      <c r="C223" s="12" t="s">
        <v>28</v>
      </c>
      <c r="D223" s="13">
        <v>3</v>
      </c>
      <c r="E223" s="13">
        <f>[1]CPUs!I1277</f>
        <v>182.32</v>
      </c>
      <c r="F223" s="13">
        <v>225.4</v>
      </c>
      <c r="G223" s="13">
        <v>676.2</v>
      </c>
      <c r="H223" s="13">
        <v>0</v>
      </c>
      <c r="I223" s="13">
        <v>3</v>
      </c>
      <c r="J223" s="13">
        <v>3</v>
      </c>
      <c r="K223" s="13">
        <v>0</v>
      </c>
      <c r="L223" s="13">
        <v>676.2</v>
      </c>
      <c r="M223" s="85">
        <v>676.2</v>
      </c>
    </row>
    <row r="224" spans="1:13" ht="24.75" customHeight="1" x14ac:dyDescent="0.25">
      <c r="A224" s="84" t="s">
        <v>325</v>
      </c>
      <c r="B224" s="11" t="s">
        <v>326</v>
      </c>
      <c r="C224" s="12" t="s">
        <v>28</v>
      </c>
      <c r="D224" s="13">
        <v>1</v>
      </c>
      <c r="E224" s="13">
        <f>[1]CPUs!I1286</f>
        <v>84.86</v>
      </c>
      <c r="F224" s="13">
        <v>104.91</v>
      </c>
      <c r="G224" s="13">
        <v>104.91</v>
      </c>
      <c r="H224" s="13">
        <v>0</v>
      </c>
      <c r="I224" s="13">
        <v>1</v>
      </c>
      <c r="J224" s="13">
        <v>1</v>
      </c>
      <c r="K224" s="13">
        <v>0</v>
      </c>
      <c r="L224" s="13">
        <v>104.91</v>
      </c>
      <c r="M224" s="85">
        <v>104.91</v>
      </c>
    </row>
    <row r="225" spans="1:13" ht="24.75" customHeight="1" x14ac:dyDescent="0.25">
      <c r="A225" s="84" t="s">
        <v>327</v>
      </c>
      <c r="B225" s="11" t="s">
        <v>328</v>
      </c>
      <c r="C225" s="12" t="s">
        <v>28</v>
      </c>
      <c r="D225" s="13">
        <v>1</v>
      </c>
      <c r="E225" s="13">
        <f>[1]CPUs!I1295</f>
        <v>127.93</v>
      </c>
      <c r="F225" s="13">
        <v>158.15</v>
      </c>
      <c r="G225" s="13">
        <v>158.15</v>
      </c>
      <c r="H225" s="13">
        <v>0</v>
      </c>
      <c r="I225" s="13">
        <v>1</v>
      </c>
      <c r="J225" s="13">
        <v>1</v>
      </c>
      <c r="K225" s="13">
        <v>0</v>
      </c>
      <c r="L225" s="13">
        <v>158.15</v>
      </c>
      <c r="M225" s="85">
        <v>158.15</v>
      </c>
    </row>
    <row r="226" spans="1:13" ht="24.75" customHeight="1" x14ac:dyDescent="0.25">
      <c r="A226" s="84" t="s">
        <v>329</v>
      </c>
      <c r="B226" s="11" t="s">
        <v>330</v>
      </c>
      <c r="C226" s="12" t="s">
        <v>28</v>
      </c>
      <c r="D226" s="13">
        <v>1</v>
      </c>
      <c r="E226" s="13">
        <f>[1]CPUs!I1304</f>
        <v>7.72</v>
      </c>
      <c r="F226" s="13">
        <v>9.5399999999999991</v>
      </c>
      <c r="G226" s="13">
        <v>9.5399999999999991</v>
      </c>
      <c r="H226" s="13">
        <v>0</v>
      </c>
      <c r="I226" s="13">
        <v>1</v>
      </c>
      <c r="J226" s="13">
        <v>1</v>
      </c>
      <c r="K226" s="13">
        <v>0</v>
      </c>
      <c r="L226" s="13">
        <v>9.5399999999999991</v>
      </c>
      <c r="M226" s="85">
        <v>9.5399999999999991</v>
      </c>
    </row>
    <row r="227" spans="1:13" ht="48" customHeight="1" x14ac:dyDescent="0.25">
      <c r="A227" s="84" t="s">
        <v>331</v>
      </c>
      <c r="B227" s="11" t="s">
        <v>332</v>
      </c>
      <c r="C227" s="12" t="s">
        <v>28</v>
      </c>
      <c r="D227" s="13">
        <v>2</v>
      </c>
      <c r="E227" s="13">
        <f>[1]CPUs!I1315</f>
        <v>6.77</v>
      </c>
      <c r="F227" s="13">
        <v>8.36</v>
      </c>
      <c r="G227" s="13">
        <v>16.72</v>
      </c>
      <c r="H227" s="13">
        <v>0</v>
      </c>
      <c r="I227" s="13">
        <v>2</v>
      </c>
      <c r="J227" s="13">
        <v>2</v>
      </c>
      <c r="K227" s="13">
        <v>0</v>
      </c>
      <c r="L227" s="13">
        <v>16.72</v>
      </c>
      <c r="M227" s="85">
        <v>16.72</v>
      </c>
    </row>
    <row r="228" spans="1:13" ht="45" customHeight="1" x14ac:dyDescent="0.25">
      <c r="A228" s="84" t="s">
        <v>333</v>
      </c>
      <c r="B228" s="11" t="s">
        <v>334</v>
      </c>
      <c r="C228" s="12" t="s">
        <v>46</v>
      </c>
      <c r="D228" s="13">
        <v>33.619999999999997</v>
      </c>
      <c r="E228" s="13">
        <f>[1]CPUs!I1326</f>
        <v>39.07</v>
      </c>
      <c r="F228" s="13">
        <v>48.3</v>
      </c>
      <c r="G228" s="13">
        <v>1623.8459999999998</v>
      </c>
      <c r="H228" s="13">
        <v>33.619999999999997</v>
      </c>
      <c r="I228" s="13">
        <v>0</v>
      </c>
      <c r="J228" s="13">
        <v>33.619999999999997</v>
      </c>
      <c r="K228" s="13">
        <v>1623.8459999999998</v>
      </c>
      <c r="L228" s="13">
        <v>0</v>
      </c>
      <c r="M228" s="85">
        <v>1623.8459999999998</v>
      </c>
    </row>
    <row r="229" spans="1:13" ht="48" customHeight="1" x14ac:dyDescent="0.25">
      <c r="A229" s="84" t="s">
        <v>335</v>
      </c>
      <c r="B229" s="11" t="s">
        <v>336</v>
      </c>
      <c r="C229" s="12" t="s">
        <v>46</v>
      </c>
      <c r="D229" s="13">
        <v>4.38</v>
      </c>
      <c r="E229" s="13">
        <f>[1]CPUs!I1335</f>
        <v>40.380000000000003</v>
      </c>
      <c r="F229" s="13">
        <v>49.92</v>
      </c>
      <c r="G229" s="13">
        <v>218.64959999999999</v>
      </c>
      <c r="H229" s="13">
        <v>4.38</v>
      </c>
      <c r="I229" s="13">
        <v>0</v>
      </c>
      <c r="J229" s="13">
        <v>4.38</v>
      </c>
      <c r="K229" s="13">
        <v>218.64959999999999</v>
      </c>
      <c r="L229" s="13">
        <v>0</v>
      </c>
      <c r="M229" s="85">
        <v>218.64959999999999</v>
      </c>
    </row>
    <row r="230" spans="1:13" ht="48.75" customHeight="1" x14ac:dyDescent="0.25">
      <c r="A230" s="84" t="s">
        <v>337</v>
      </c>
      <c r="B230" s="11" t="s">
        <v>338</v>
      </c>
      <c r="C230" s="12" t="s">
        <v>46</v>
      </c>
      <c r="D230" s="13">
        <v>5.51</v>
      </c>
      <c r="E230" s="13">
        <f>[1]CPUs!I1351</f>
        <v>33.479999999999997</v>
      </c>
      <c r="F230" s="13">
        <v>41.39</v>
      </c>
      <c r="G230" s="13">
        <v>228.05889999999999</v>
      </c>
      <c r="H230" s="13">
        <v>5.51</v>
      </c>
      <c r="I230" s="13">
        <v>0</v>
      </c>
      <c r="J230" s="13">
        <v>5.51</v>
      </c>
      <c r="K230" s="13">
        <v>228.05889999999999</v>
      </c>
      <c r="L230" s="13">
        <v>0</v>
      </c>
      <c r="M230" s="85">
        <v>228.05889999999999</v>
      </c>
    </row>
    <row r="231" spans="1:13" ht="66.75" customHeight="1" x14ac:dyDescent="0.25">
      <c r="A231" s="84" t="s">
        <v>339</v>
      </c>
      <c r="B231" s="11" t="s">
        <v>340</v>
      </c>
      <c r="C231" s="12" t="s">
        <v>46</v>
      </c>
      <c r="D231" s="13">
        <v>10.09</v>
      </c>
      <c r="E231" s="13">
        <f>[1]CPUs!I1369</f>
        <v>28.46</v>
      </c>
      <c r="F231" s="13">
        <v>35.18</v>
      </c>
      <c r="G231" s="13">
        <v>354.96620000000001</v>
      </c>
      <c r="H231" s="13">
        <v>10.09</v>
      </c>
      <c r="I231" s="13">
        <v>0</v>
      </c>
      <c r="J231" s="13">
        <v>10.09</v>
      </c>
      <c r="K231" s="13">
        <v>354.96620000000001</v>
      </c>
      <c r="L231" s="13">
        <v>0</v>
      </c>
      <c r="M231" s="85">
        <v>354.96620000000001</v>
      </c>
    </row>
    <row r="232" spans="1:13" ht="65.25" customHeight="1" x14ac:dyDescent="0.25">
      <c r="A232" s="84" t="s">
        <v>341</v>
      </c>
      <c r="B232" s="11" t="s">
        <v>342</v>
      </c>
      <c r="C232" s="12" t="s">
        <v>46</v>
      </c>
      <c r="D232" s="13">
        <v>159.06</v>
      </c>
      <c r="E232" s="13">
        <f>[1]CPUs!I1398</f>
        <v>37.83</v>
      </c>
      <c r="F232" s="13">
        <v>46.76</v>
      </c>
      <c r="G232" s="13">
        <v>7437.6455999999998</v>
      </c>
      <c r="H232" s="13">
        <v>159.06</v>
      </c>
      <c r="I232" s="13">
        <v>0</v>
      </c>
      <c r="J232" s="13">
        <v>159.06</v>
      </c>
      <c r="K232" s="13">
        <v>7437.6455999999998</v>
      </c>
      <c r="L232" s="13">
        <v>0</v>
      </c>
      <c r="M232" s="85">
        <v>7437.6455999999998</v>
      </c>
    </row>
    <row r="233" spans="1:13" ht="68.25" customHeight="1" x14ac:dyDescent="0.25">
      <c r="A233" s="84" t="s">
        <v>343</v>
      </c>
      <c r="B233" s="11" t="s">
        <v>344</v>
      </c>
      <c r="C233" s="12" t="s">
        <v>46</v>
      </c>
      <c r="D233" s="13">
        <v>3.56</v>
      </c>
      <c r="E233" s="13">
        <f>[1]CPUs!I1428</f>
        <v>84.97</v>
      </c>
      <c r="F233" s="13">
        <v>105.04</v>
      </c>
      <c r="G233" s="13">
        <v>373.94240000000002</v>
      </c>
      <c r="H233" s="13">
        <v>3.56</v>
      </c>
      <c r="I233" s="13">
        <v>0</v>
      </c>
      <c r="J233" s="13">
        <v>3.56</v>
      </c>
      <c r="K233" s="13">
        <v>373.94240000000002</v>
      </c>
      <c r="L233" s="13">
        <v>0</v>
      </c>
      <c r="M233" s="85">
        <v>373.94240000000002</v>
      </c>
    </row>
    <row r="234" spans="1:13" ht="61.5" customHeight="1" x14ac:dyDescent="0.25">
      <c r="A234" s="84" t="s">
        <v>345</v>
      </c>
      <c r="B234" s="11" t="s">
        <v>346</v>
      </c>
      <c r="C234" s="12" t="s">
        <v>46</v>
      </c>
      <c r="D234" s="13">
        <v>6.42</v>
      </c>
      <c r="E234" s="13">
        <f>[1]CPUs!I1445</f>
        <v>53.02</v>
      </c>
      <c r="F234" s="13">
        <v>65.540000000000006</v>
      </c>
      <c r="G234" s="13">
        <v>420.76680000000005</v>
      </c>
      <c r="H234" s="13">
        <v>6.42</v>
      </c>
      <c r="I234" s="13">
        <v>0</v>
      </c>
      <c r="J234" s="13">
        <v>6.42</v>
      </c>
      <c r="K234" s="13">
        <v>420.76680000000005</v>
      </c>
      <c r="L234" s="13">
        <v>0</v>
      </c>
      <c r="M234" s="85">
        <v>420.76680000000005</v>
      </c>
    </row>
    <row r="235" spans="1:13" ht="61.5" customHeight="1" x14ac:dyDescent="0.25">
      <c r="A235" s="84" t="s">
        <v>347</v>
      </c>
      <c r="B235" s="11" t="s">
        <v>348</v>
      </c>
      <c r="C235" s="12" t="s">
        <v>46</v>
      </c>
      <c r="D235" s="13">
        <v>398.23</v>
      </c>
      <c r="E235" s="13">
        <f>[1]CPUs!I1461</f>
        <v>54.41</v>
      </c>
      <c r="F235" s="13">
        <v>67.260000000000005</v>
      </c>
      <c r="G235" s="13">
        <v>26784.949800000002</v>
      </c>
      <c r="H235" s="13">
        <v>398.23</v>
      </c>
      <c r="I235" s="13">
        <v>0</v>
      </c>
      <c r="J235" s="13">
        <v>398.23</v>
      </c>
      <c r="K235" s="13">
        <v>26784.949800000002</v>
      </c>
      <c r="L235" s="13">
        <v>0</v>
      </c>
      <c r="M235" s="85">
        <v>26784.949800000002</v>
      </c>
    </row>
    <row r="236" spans="1:13" ht="61.5" customHeight="1" x14ac:dyDescent="0.25">
      <c r="A236" s="84" t="s">
        <v>349</v>
      </c>
      <c r="B236" s="11" t="s">
        <v>350</v>
      </c>
      <c r="C236" s="12" t="s">
        <v>46</v>
      </c>
      <c r="D236" s="13">
        <v>113.28</v>
      </c>
      <c r="E236" s="13">
        <f>[1]CPUs!I1483</f>
        <v>47.82</v>
      </c>
      <c r="F236" s="13">
        <v>59.11</v>
      </c>
      <c r="G236" s="13">
        <v>6695.9808000000003</v>
      </c>
      <c r="H236" s="13">
        <v>113.28</v>
      </c>
      <c r="I236" s="13">
        <v>0</v>
      </c>
      <c r="J236" s="13">
        <v>113.28</v>
      </c>
      <c r="K236" s="13">
        <v>6695.9808000000003</v>
      </c>
      <c r="L236" s="13">
        <v>0</v>
      </c>
      <c r="M236" s="85">
        <v>6695.9808000000003</v>
      </c>
    </row>
    <row r="237" spans="1:13" ht="44.4" customHeight="1" x14ac:dyDescent="0.25">
      <c r="A237" s="84" t="s">
        <v>351</v>
      </c>
      <c r="B237" s="11" t="s">
        <v>352</v>
      </c>
      <c r="C237" s="12" t="s">
        <v>28</v>
      </c>
      <c r="D237" s="13">
        <v>2</v>
      </c>
      <c r="E237" s="13">
        <f>[1]CPUs!I1503</f>
        <v>823.04</v>
      </c>
      <c r="F237" s="13">
        <v>1017.52</v>
      </c>
      <c r="G237" s="13">
        <v>2035.04</v>
      </c>
      <c r="H237" s="13">
        <v>0</v>
      </c>
      <c r="I237" s="13">
        <v>2</v>
      </c>
      <c r="J237" s="13">
        <v>2</v>
      </c>
      <c r="K237" s="13">
        <v>0</v>
      </c>
      <c r="L237" s="13">
        <v>2035.04</v>
      </c>
      <c r="M237" s="85">
        <v>2035.04</v>
      </c>
    </row>
    <row r="238" spans="1:13" ht="40.5" customHeight="1" x14ac:dyDescent="0.25">
      <c r="A238" s="84" t="s">
        <v>353</v>
      </c>
      <c r="B238" s="11" t="s">
        <v>354</v>
      </c>
      <c r="C238" s="12" t="s">
        <v>28</v>
      </c>
      <c r="D238" s="13">
        <v>5</v>
      </c>
      <c r="E238" s="13">
        <f>[1]CPUs!I1523</f>
        <v>469.57</v>
      </c>
      <c r="F238" s="13">
        <v>580.52</v>
      </c>
      <c r="G238" s="13">
        <v>2902.6</v>
      </c>
      <c r="H238" s="13">
        <v>5</v>
      </c>
      <c r="I238" s="13">
        <v>0</v>
      </c>
      <c r="J238" s="13">
        <v>5</v>
      </c>
      <c r="K238" s="13">
        <v>2902.6</v>
      </c>
      <c r="L238" s="13">
        <v>0</v>
      </c>
      <c r="M238" s="85">
        <v>2902.6</v>
      </c>
    </row>
    <row r="239" spans="1:13" ht="39" customHeight="1" x14ac:dyDescent="0.25">
      <c r="A239" s="84" t="s">
        <v>355</v>
      </c>
      <c r="B239" s="11" t="s">
        <v>356</v>
      </c>
      <c r="C239" s="12" t="s">
        <v>28</v>
      </c>
      <c r="D239" s="13">
        <v>2</v>
      </c>
      <c r="E239" s="13">
        <f>[1]CPUs!I1543</f>
        <v>686.17</v>
      </c>
      <c r="F239" s="13">
        <v>848.31</v>
      </c>
      <c r="G239" s="13">
        <v>1696.62</v>
      </c>
      <c r="H239" s="13">
        <v>0</v>
      </c>
      <c r="I239" s="13">
        <v>2</v>
      </c>
      <c r="J239" s="13">
        <v>2</v>
      </c>
      <c r="K239" s="13">
        <v>0</v>
      </c>
      <c r="L239" s="13">
        <v>1696.62</v>
      </c>
      <c r="M239" s="85">
        <v>1696.62</v>
      </c>
    </row>
    <row r="240" spans="1:13" ht="43.5" customHeight="1" x14ac:dyDescent="0.25">
      <c r="A240" s="84" t="s">
        <v>357</v>
      </c>
      <c r="B240" s="11" t="s">
        <v>358</v>
      </c>
      <c r="C240" s="12" t="s">
        <v>28</v>
      </c>
      <c r="D240" s="13">
        <v>2</v>
      </c>
      <c r="E240" s="13">
        <f>[1]CPUs!I1563</f>
        <v>40.21</v>
      </c>
      <c r="F240" s="13">
        <v>49.71</v>
      </c>
      <c r="G240" s="13">
        <v>99.42</v>
      </c>
      <c r="H240" s="13">
        <v>0</v>
      </c>
      <c r="I240" s="13">
        <v>2</v>
      </c>
      <c r="J240" s="13">
        <v>2</v>
      </c>
      <c r="K240" s="13">
        <v>0</v>
      </c>
      <c r="L240" s="13">
        <v>99.42</v>
      </c>
      <c r="M240" s="85">
        <v>99.42</v>
      </c>
    </row>
    <row r="241" spans="1:13" ht="36" hidden="1" customHeight="1" x14ac:dyDescent="0.25">
      <c r="A241" s="84" t="s">
        <v>359</v>
      </c>
      <c r="B241" s="11" t="s">
        <v>360</v>
      </c>
      <c r="C241" s="12" t="s">
        <v>28</v>
      </c>
      <c r="D241" s="13">
        <v>16</v>
      </c>
      <c r="E241" s="13">
        <f>[1]CPUs!I1574</f>
        <v>85.92</v>
      </c>
      <c r="F241" s="13">
        <v>106.22</v>
      </c>
      <c r="G241" s="13">
        <v>1699.52</v>
      </c>
      <c r="H241" s="13">
        <v>0</v>
      </c>
      <c r="I241" s="13">
        <v>0</v>
      </c>
      <c r="J241" s="13">
        <v>0</v>
      </c>
      <c r="K241" s="13">
        <v>0</v>
      </c>
      <c r="L241" s="13">
        <v>0</v>
      </c>
      <c r="M241" s="85">
        <v>0</v>
      </c>
    </row>
    <row r="242" spans="1:13" ht="41.25" hidden="1" customHeight="1" x14ac:dyDescent="0.25">
      <c r="A242" s="84" t="s">
        <v>361</v>
      </c>
      <c r="B242" s="11" t="s">
        <v>362</v>
      </c>
      <c r="C242" s="12" t="s">
        <v>28</v>
      </c>
      <c r="D242" s="13">
        <v>0</v>
      </c>
      <c r="E242" s="13">
        <f>[1]CPUs!I1587</f>
        <v>2116.0211249999998</v>
      </c>
      <c r="F242" s="13">
        <v>2616.0369168374996</v>
      </c>
      <c r="G242" s="13">
        <v>0</v>
      </c>
      <c r="H242" s="13">
        <v>0</v>
      </c>
      <c r="I242" s="13">
        <v>0</v>
      </c>
      <c r="J242" s="13">
        <v>0</v>
      </c>
      <c r="K242" s="13">
        <v>0</v>
      </c>
      <c r="L242" s="13">
        <v>0</v>
      </c>
      <c r="M242" s="85">
        <v>0</v>
      </c>
    </row>
    <row r="243" spans="1:13" ht="24.75" hidden="1" customHeight="1" x14ac:dyDescent="0.25">
      <c r="A243" s="84" t="s">
        <v>363</v>
      </c>
      <c r="B243" s="11" t="s">
        <v>364</v>
      </c>
      <c r="C243" s="12" t="s">
        <v>28</v>
      </c>
      <c r="D243" s="13">
        <v>5</v>
      </c>
      <c r="E243" s="13">
        <f>[1]CPUs!I1614</f>
        <v>10.09</v>
      </c>
      <c r="F243" s="13">
        <v>12.47</v>
      </c>
      <c r="G243" s="13">
        <v>62.35</v>
      </c>
      <c r="H243" s="13">
        <v>0</v>
      </c>
      <c r="I243" s="13">
        <v>0</v>
      </c>
      <c r="J243" s="13">
        <v>0</v>
      </c>
      <c r="K243" s="13">
        <v>0</v>
      </c>
      <c r="L243" s="13">
        <v>0</v>
      </c>
      <c r="M243" s="85">
        <v>0</v>
      </c>
    </row>
    <row r="244" spans="1:13" ht="24.75" hidden="1" customHeight="1" x14ac:dyDescent="0.25">
      <c r="A244" s="84" t="s">
        <v>365</v>
      </c>
      <c r="B244" s="11" t="s">
        <v>366</v>
      </c>
      <c r="C244" s="12" t="s">
        <v>28</v>
      </c>
      <c r="D244" s="13">
        <v>12</v>
      </c>
      <c r="E244" s="13">
        <f>[1]CPUs!I1623</f>
        <v>88.79</v>
      </c>
      <c r="F244" s="13">
        <v>109.77</v>
      </c>
      <c r="G244" s="13">
        <v>1317.24</v>
      </c>
      <c r="H244" s="13">
        <v>0</v>
      </c>
      <c r="I244" s="13">
        <v>0</v>
      </c>
      <c r="J244" s="13">
        <v>0</v>
      </c>
      <c r="K244" s="13">
        <v>0</v>
      </c>
      <c r="L244" s="13">
        <v>0</v>
      </c>
      <c r="M244" s="85">
        <v>0</v>
      </c>
    </row>
    <row r="245" spans="1:13" ht="24.75" hidden="1" customHeight="1" x14ac:dyDescent="0.25">
      <c r="A245" s="84" t="s">
        <v>367</v>
      </c>
      <c r="B245" s="11" t="s">
        <v>368</v>
      </c>
      <c r="C245" s="12" t="s">
        <v>28</v>
      </c>
      <c r="D245" s="13">
        <v>2</v>
      </c>
      <c r="E245" s="13">
        <f>[1]CPUs!I1632</f>
        <v>129.68</v>
      </c>
      <c r="F245" s="13">
        <v>160.32</v>
      </c>
      <c r="G245" s="13">
        <v>320.64</v>
      </c>
      <c r="H245" s="13">
        <v>0</v>
      </c>
      <c r="I245" s="13">
        <v>0</v>
      </c>
      <c r="J245" s="13">
        <v>0</v>
      </c>
      <c r="K245" s="13">
        <v>0</v>
      </c>
      <c r="L245" s="13">
        <v>0</v>
      </c>
      <c r="M245" s="85">
        <v>0</v>
      </c>
    </row>
    <row r="246" spans="1:13" ht="24.75" hidden="1" customHeight="1" x14ac:dyDescent="0.25">
      <c r="A246" s="84" t="s">
        <v>369</v>
      </c>
      <c r="B246" s="11" t="s">
        <v>370</v>
      </c>
      <c r="C246" s="12" t="s">
        <v>28</v>
      </c>
      <c r="D246" s="13">
        <v>0</v>
      </c>
      <c r="E246" s="13">
        <f>[1]CPUs!I1641</f>
        <v>6318.4359999999988</v>
      </c>
      <c r="F246" s="13">
        <v>7811.4824267999984</v>
      </c>
      <c r="G246" s="13">
        <v>0</v>
      </c>
      <c r="H246" s="13">
        <v>0</v>
      </c>
      <c r="I246" s="13">
        <v>0</v>
      </c>
      <c r="J246" s="13">
        <v>0</v>
      </c>
      <c r="K246" s="13">
        <v>0</v>
      </c>
      <c r="L246" s="13">
        <v>0</v>
      </c>
      <c r="M246" s="85">
        <v>0</v>
      </c>
    </row>
    <row r="247" spans="1:13" ht="43.5" customHeight="1" x14ac:dyDescent="0.25">
      <c r="A247" s="88" t="s">
        <v>966</v>
      </c>
      <c r="B247" s="48" t="s">
        <v>967</v>
      </c>
      <c r="C247" s="49" t="s">
        <v>31</v>
      </c>
      <c r="D247" s="13">
        <v>55.04</v>
      </c>
      <c r="E247" s="13"/>
      <c r="F247" s="13">
        <v>509.87</v>
      </c>
      <c r="G247" s="13">
        <v>28063.2448</v>
      </c>
      <c r="H247" s="13">
        <v>55.04</v>
      </c>
      <c r="I247" s="13">
        <v>0</v>
      </c>
      <c r="J247" s="13">
        <v>55.04</v>
      </c>
      <c r="K247" s="13">
        <v>28063.2448</v>
      </c>
      <c r="L247" s="13">
        <v>0</v>
      </c>
      <c r="M247" s="85">
        <v>28063.2448</v>
      </c>
    </row>
    <row r="248" spans="1:13" ht="24.75" customHeight="1" x14ac:dyDescent="0.25">
      <c r="A248" s="86" t="s">
        <v>371</v>
      </c>
      <c r="B248" s="15" t="s">
        <v>372</v>
      </c>
      <c r="C248" s="15"/>
      <c r="D248" s="19"/>
      <c r="E248" s="18"/>
      <c r="F248" s="18"/>
      <c r="G248" s="19">
        <v>95887.069564599995</v>
      </c>
      <c r="H248" s="19"/>
      <c r="I248" s="18"/>
      <c r="J248" s="19"/>
      <c r="K248" s="19">
        <v>88075.587137799987</v>
      </c>
      <c r="L248" s="19">
        <v>0</v>
      </c>
      <c r="M248" s="19">
        <v>88075.587137799987</v>
      </c>
    </row>
    <row r="249" spans="1:13" ht="56.25" customHeight="1" x14ac:dyDescent="0.25">
      <c r="A249" s="84" t="s">
        <v>373</v>
      </c>
      <c r="B249" s="11" t="s">
        <v>374</v>
      </c>
      <c r="C249" s="12" t="s">
        <v>28</v>
      </c>
      <c r="D249" s="13">
        <v>1</v>
      </c>
      <c r="E249" s="13">
        <f>[1]CPUs!I1649</f>
        <v>132.38999999999999</v>
      </c>
      <c r="F249" s="13">
        <v>163.66999999999999</v>
      </c>
      <c r="G249" s="13">
        <v>163.66999999999999</v>
      </c>
      <c r="H249" s="13">
        <v>1</v>
      </c>
      <c r="I249" s="13">
        <v>0</v>
      </c>
      <c r="J249" s="13">
        <v>1</v>
      </c>
      <c r="K249" s="13">
        <v>163.66999999999999</v>
      </c>
      <c r="L249" s="13">
        <v>0</v>
      </c>
      <c r="M249" s="85">
        <v>163.66999999999999</v>
      </c>
    </row>
    <row r="250" spans="1:13" ht="42" customHeight="1" x14ac:dyDescent="0.25">
      <c r="A250" s="84" t="s">
        <v>375</v>
      </c>
      <c r="B250" s="11" t="s">
        <v>376</v>
      </c>
      <c r="C250" s="12" t="s">
        <v>28</v>
      </c>
      <c r="D250" s="13">
        <v>253</v>
      </c>
      <c r="E250" s="13">
        <f>[1]CPUs!I1662</f>
        <v>121.54</v>
      </c>
      <c r="F250" s="13">
        <v>150.25</v>
      </c>
      <c r="G250" s="13">
        <v>38013.25</v>
      </c>
      <c r="H250" s="13">
        <v>253</v>
      </c>
      <c r="I250" s="13">
        <v>0</v>
      </c>
      <c r="J250" s="13">
        <v>253</v>
      </c>
      <c r="K250" s="13">
        <v>38013.25</v>
      </c>
      <c r="L250" s="13">
        <v>0</v>
      </c>
      <c r="M250" s="85">
        <v>38013.25</v>
      </c>
    </row>
    <row r="251" spans="1:13" ht="66" x14ac:dyDescent="0.25">
      <c r="A251" s="84" t="s">
        <v>377</v>
      </c>
      <c r="B251" s="11" t="s">
        <v>340</v>
      </c>
      <c r="C251" s="12" t="s">
        <v>46</v>
      </c>
      <c r="D251" s="13">
        <v>66.720190000000002</v>
      </c>
      <c r="E251" s="13">
        <f>[1]CPUs!I1672</f>
        <v>28.46</v>
      </c>
      <c r="F251" s="13">
        <v>35.18</v>
      </c>
      <c r="G251" s="13">
        <v>2347.2162842000002</v>
      </c>
      <c r="H251" s="13">
        <v>66.720190000000002</v>
      </c>
      <c r="I251" s="13">
        <v>0</v>
      </c>
      <c r="J251" s="13">
        <v>66.720190000000002</v>
      </c>
      <c r="K251" s="13">
        <v>2347.2162842000002</v>
      </c>
      <c r="L251" s="13">
        <v>0</v>
      </c>
      <c r="M251" s="85">
        <v>2347.2162842000002</v>
      </c>
    </row>
    <row r="252" spans="1:13" ht="47.25" customHeight="1" x14ac:dyDescent="0.25">
      <c r="A252" s="84" t="s">
        <v>378</v>
      </c>
      <c r="B252" s="11" t="s">
        <v>336</v>
      </c>
      <c r="C252" s="12" t="s">
        <v>46</v>
      </c>
      <c r="D252" s="13">
        <v>9.4499999999999993</v>
      </c>
      <c r="E252" s="13">
        <f>[1]CPUs!I1701</f>
        <v>40.380000000000003</v>
      </c>
      <c r="F252" s="13">
        <v>49.92</v>
      </c>
      <c r="G252" s="13">
        <v>471.74399999999997</v>
      </c>
      <c r="H252" s="13">
        <v>9.4499999999999993</v>
      </c>
      <c r="I252" s="13">
        <v>0</v>
      </c>
      <c r="J252" s="13">
        <v>9.4499999999999993</v>
      </c>
      <c r="K252" s="13">
        <v>471.74399999999997</v>
      </c>
      <c r="L252" s="13">
        <v>0</v>
      </c>
      <c r="M252" s="85">
        <v>471.74399999999997</v>
      </c>
    </row>
    <row r="253" spans="1:13" ht="40.5" customHeight="1" x14ac:dyDescent="0.25">
      <c r="A253" s="84" t="s">
        <v>379</v>
      </c>
      <c r="B253" s="11" t="s">
        <v>338</v>
      </c>
      <c r="C253" s="12" t="s">
        <v>46</v>
      </c>
      <c r="D253" s="13">
        <v>5.8</v>
      </c>
      <c r="E253" s="13">
        <f>[1]CPUs!I1717</f>
        <v>33.479999999999997</v>
      </c>
      <c r="F253" s="13">
        <v>41.39</v>
      </c>
      <c r="G253" s="13">
        <v>240.06199999999998</v>
      </c>
      <c r="H253" s="13">
        <v>5.8</v>
      </c>
      <c r="I253" s="13">
        <v>0</v>
      </c>
      <c r="J253" s="13">
        <v>5.8</v>
      </c>
      <c r="K253" s="13">
        <v>240.06199999999998</v>
      </c>
      <c r="L253" s="13">
        <v>0</v>
      </c>
      <c r="M253" s="85">
        <v>240.06199999999998</v>
      </c>
    </row>
    <row r="254" spans="1:13" ht="24.75" customHeight="1" x14ac:dyDescent="0.25">
      <c r="A254" s="84" t="s">
        <v>380</v>
      </c>
      <c r="B254" s="11" t="s">
        <v>370</v>
      </c>
      <c r="C254" s="12" t="s">
        <v>28</v>
      </c>
      <c r="D254" s="13">
        <v>3</v>
      </c>
      <c r="E254" s="13">
        <f>[1]CPUs!I1735</f>
        <v>6318.4359999999988</v>
      </c>
      <c r="F254" s="13">
        <v>7811.4824267999984</v>
      </c>
      <c r="G254" s="13">
        <v>23434.447280399996</v>
      </c>
      <c r="H254" s="13">
        <v>2</v>
      </c>
      <c r="I254" s="13">
        <v>0</v>
      </c>
      <c r="J254" s="13">
        <v>2</v>
      </c>
      <c r="K254" s="13">
        <v>15622.964853599997</v>
      </c>
      <c r="L254" s="13">
        <v>0</v>
      </c>
      <c r="M254" s="85">
        <v>15622.964853599997</v>
      </c>
    </row>
    <row r="255" spans="1:13" ht="24.75" customHeight="1" x14ac:dyDescent="0.25">
      <c r="A255" s="84" t="s">
        <v>381</v>
      </c>
      <c r="B255" s="11" t="s">
        <v>382</v>
      </c>
      <c r="C255" s="12" t="s">
        <v>28</v>
      </c>
      <c r="D255" s="13">
        <v>7</v>
      </c>
      <c r="E255" s="13">
        <f>[1]CPUs!I1743</f>
        <v>1271.1199999999999</v>
      </c>
      <c r="F255" s="13">
        <v>1571.48</v>
      </c>
      <c r="G255" s="13">
        <v>11000.36</v>
      </c>
      <c r="H255" s="13">
        <v>7</v>
      </c>
      <c r="I255" s="13">
        <v>0</v>
      </c>
      <c r="J255" s="13">
        <v>7</v>
      </c>
      <c r="K255" s="13">
        <v>11000.36</v>
      </c>
      <c r="L255" s="13">
        <v>0</v>
      </c>
      <c r="M255" s="85">
        <v>11000.36</v>
      </c>
    </row>
    <row r="256" spans="1:13" ht="45.75" customHeight="1" x14ac:dyDescent="0.25">
      <c r="A256" s="88" t="s">
        <v>968</v>
      </c>
      <c r="B256" s="48" t="s">
        <v>969</v>
      </c>
      <c r="C256" s="49" t="s">
        <v>28</v>
      </c>
      <c r="D256" s="13">
        <v>4</v>
      </c>
      <c r="E256" s="13"/>
      <c r="F256" s="13">
        <v>110</v>
      </c>
      <c r="G256" s="13">
        <v>440</v>
      </c>
      <c r="H256" s="13">
        <v>4</v>
      </c>
      <c r="I256" s="13">
        <v>0</v>
      </c>
      <c r="J256" s="13">
        <v>4</v>
      </c>
      <c r="K256" s="13">
        <v>440</v>
      </c>
      <c r="L256" s="13">
        <v>0</v>
      </c>
      <c r="M256" s="85">
        <v>440</v>
      </c>
    </row>
    <row r="257" spans="1:13" ht="46.5" customHeight="1" x14ac:dyDescent="0.25">
      <c r="A257" s="88" t="s">
        <v>970</v>
      </c>
      <c r="B257" s="48" t="s">
        <v>322</v>
      </c>
      <c r="C257" s="49" t="s">
        <v>28</v>
      </c>
      <c r="D257" s="13">
        <v>55</v>
      </c>
      <c r="E257" s="13"/>
      <c r="F257" s="13">
        <v>134.18</v>
      </c>
      <c r="G257" s="13">
        <v>7379.9000000000005</v>
      </c>
      <c r="H257" s="13">
        <v>55</v>
      </c>
      <c r="I257" s="13">
        <v>0</v>
      </c>
      <c r="J257" s="13">
        <v>55</v>
      </c>
      <c r="K257" s="13">
        <v>7379.9000000000005</v>
      </c>
      <c r="L257" s="13">
        <v>0</v>
      </c>
      <c r="M257" s="85">
        <v>7379.9000000000005</v>
      </c>
    </row>
    <row r="258" spans="1:13" ht="39" customHeight="1" x14ac:dyDescent="0.25">
      <c r="A258" s="88" t="s">
        <v>1032</v>
      </c>
      <c r="B258" s="48" t="s">
        <v>1033</v>
      </c>
      <c r="C258" s="49" t="s">
        <v>28</v>
      </c>
      <c r="D258" s="13">
        <v>2</v>
      </c>
      <c r="E258" s="13"/>
      <c r="F258" s="13">
        <v>6198.21</v>
      </c>
      <c r="G258" s="13">
        <v>12396.42</v>
      </c>
      <c r="H258" s="13">
        <v>2</v>
      </c>
      <c r="I258" s="13">
        <v>0</v>
      </c>
      <c r="J258" s="13">
        <v>2</v>
      </c>
      <c r="K258" s="13">
        <v>12396.42</v>
      </c>
      <c r="L258" s="13">
        <v>0</v>
      </c>
      <c r="M258" s="85">
        <v>12396.42</v>
      </c>
    </row>
    <row r="259" spans="1:13" ht="24.75" customHeight="1" x14ac:dyDescent="0.25">
      <c r="A259" s="86" t="s">
        <v>383</v>
      </c>
      <c r="B259" s="15" t="s">
        <v>384</v>
      </c>
      <c r="C259" s="15"/>
      <c r="D259" s="19"/>
      <c r="E259" s="18"/>
      <c r="F259" s="18"/>
      <c r="G259" s="19">
        <v>113116.83000000002</v>
      </c>
      <c r="H259" s="19"/>
      <c r="I259" s="18"/>
      <c r="J259" s="19"/>
      <c r="K259" s="19">
        <v>106353.71</v>
      </c>
      <c r="L259" s="19">
        <v>848.31</v>
      </c>
      <c r="M259" s="19">
        <v>107202.02</v>
      </c>
    </row>
    <row r="260" spans="1:13" ht="58.5" customHeight="1" x14ac:dyDescent="0.25">
      <c r="A260" s="84" t="s">
        <v>385</v>
      </c>
      <c r="B260" s="11" t="s">
        <v>386</v>
      </c>
      <c r="C260" s="12" t="s">
        <v>28</v>
      </c>
      <c r="D260" s="13">
        <v>1</v>
      </c>
      <c r="E260" s="13">
        <f>[1]CPUs!I1763</f>
        <v>489.35</v>
      </c>
      <c r="F260" s="13">
        <v>604.98</v>
      </c>
      <c r="G260" s="13">
        <v>604.98</v>
      </c>
      <c r="H260" s="13">
        <v>1</v>
      </c>
      <c r="I260" s="13">
        <v>0</v>
      </c>
      <c r="J260" s="13">
        <v>1</v>
      </c>
      <c r="K260" s="13">
        <v>604.98</v>
      </c>
      <c r="L260" s="13">
        <v>0</v>
      </c>
      <c r="M260" s="85">
        <v>604.98</v>
      </c>
    </row>
    <row r="261" spans="1:13" ht="45" customHeight="1" x14ac:dyDescent="0.25">
      <c r="A261" s="84" t="s">
        <v>387</v>
      </c>
      <c r="B261" s="11" t="s">
        <v>388</v>
      </c>
      <c r="C261" s="12" t="s">
        <v>28</v>
      </c>
      <c r="D261" s="13">
        <v>100</v>
      </c>
      <c r="E261" s="13">
        <f>[1]CPUs!I1774</f>
        <v>28.43</v>
      </c>
      <c r="F261" s="13">
        <v>35.14</v>
      </c>
      <c r="G261" s="13">
        <v>3514</v>
      </c>
      <c r="H261" s="13">
        <v>100</v>
      </c>
      <c r="I261" s="13">
        <v>0</v>
      </c>
      <c r="J261" s="13">
        <v>100</v>
      </c>
      <c r="K261" s="13">
        <v>3514</v>
      </c>
      <c r="L261" s="13">
        <v>0</v>
      </c>
      <c r="M261" s="85">
        <v>3514</v>
      </c>
    </row>
    <row r="262" spans="1:13" ht="67.5" customHeight="1" x14ac:dyDescent="0.25">
      <c r="A262" s="84" t="s">
        <v>389</v>
      </c>
      <c r="B262" s="11" t="s">
        <v>390</v>
      </c>
      <c r="C262" s="12" t="s">
        <v>28</v>
      </c>
      <c r="D262" s="13">
        <v>62</v>
      </c>
      <c r="E262" s="13">
        <f>[1]CPUs!I1785</f>
        <v>285.37</v>
      </c>
      <c r="F262" s="13">
        <v>352.8</v>
      </c>
      <c r="G262" s="13">
        <v>21873.600000000002</v>
      </c>
      <c r="H262" s="13">
        <v>62</v>
      </c>
      <c r="I262" s="13">
        <v>0</v>
      </c>
      <c r="J262" s="13">
        <v>62</v>
      </c>
      <c r="K262" s="13">
        <v>21873.600000000002</v>
      </c>
      <c r="L262" s="13">
        <v>0</v>
      </c>
      <c r="M262" s="85">
        <v>21873.600000000002</v>
      </c>
    </row>
    <row r="263" spans="1:13" ht="44.25" hidden="1" customHeight="1" x14ac:dyDescent="0.25">
      <c r="A263" s="84" t="s">
        <v>391</v>
      </c>
      <c r="B263" s="11" t="s">
        <v>392</v>
      </c>
      <c r="C263" s="12" t="s">
        <v>28</v>
      </c>
      <c r="D263" s="13">
        <v>39</v>
      </c>
      <c r="E263" s="13">
        <f>[1]CPUs!I1806</f>
        <v>87.55</v>
      </c>
      <c r="F263" s="13">
        <v>108.23</v>
      </c>
      <c r="G263" s="13">
        <v>4220.97</v>
      </c>
      <c r="H263" s="13">
        <v>0</v>
      </c>
      <c r="I263" s="13">
        <v>0</v>
      </c>
      <c r="J263" s="13">
        <v>0</v>
      </c>
      <c r="K263" s="13">
        <v>0</v>
      </c>
      <c r="L263" s="13">
        <v>0</v>
      </c>
      <c r="M263" s="85">
        <v>0</v>
      </c>
    </row>
    <row r="264" spans="1:13" ht="36" hidden="1" customHeight="1" x14ac:dyDescent="0.25">
      <c r="A264" s="84" t="s">
        <v>393</v>
      </c>
      <c r="B264" s="11" t="s">
        <v>394</v>
      </c>
      <c r="C264" s="12" t="s">
        <v>28</v>
      </c>
      <c r="D264" s="13">
        <v>4</v>
      </c>
      <c r="E264" s="13">
        <f>[1]CPUs!I1817</f>
        <v>342.53</v>
      </c>
      <c r="F264" s="13">
        <v>423.46</v>
      </c>
      <c r="G264" s="13">
        <v>1693.84</v>
      </c>
      <c r="H264" s="13">
        <v>0</v>
      </c>
      <c r="I264" s="13">
        <v>0</v>
      </c>
      <c r="J264" s="13">
        <v>0</v>
      </c>
      <c r="K264" s="13">
        <v>0</v>
      </c>
      <c r="L264" s="13">
        <v>0</v>
      </c>
      <c r="M264" s="85">
        <v>0</v>
      </c>
    </row>
    <row r="265" spans="1:13" ht="55.5" hidden="1" customHeight="1" x14ac:dyDescent="0.25">
      <c r="A265" s="84" t="s">
        <v>395</v>
      </c>
      <c r="B265" s="11" t="s">
        <v>396</v>
      </c>
      <c r="C265" s="12" t="s">
        <v>28</v>
      </c>
      <c r="D265" s="13">
        <v>0</v>
      </c>
      <c r="E265" s="13">
        <f>[1]CPUs!I1826</f>
        <v>2288.2885255000006</v>
      </c>
      <c r="F265" s="13">
        <v>2829.0111040756506</v>
      </c>
      <c r="G265" s="13">
        <v>0</v>
      </c>
      <c r="H265" s="13">
        <v>0</v>
      </c>
      <c r="I265" s="13">
        <v>0</v>
      </c>
      <c r="J265" s="13">
        <v>0</v>
      </c>
      <c r="K265" s="13">
        <v>0</v>
      </c>
      <c r="L265" s="13">
        <v>0</v>
      </c>
      <c r="M265" s="85">
        <v>0</v>
      </c>
    </row>
    <row r="266" spans="1:13" ht="54.75" hidden="1" customHeight="1" x14ac:dyDescent="0.25">
      <c r="A266" s="84" t="s">
        <v>397</v>
      </c>
      <c r="B266" s="11" t="s">
        <v>398</v>
      </c>
      <c r="C266" s="12" t="s">
        <v>28</v>
      </c>
      <c r="D266" s="13">
        <v>0</v>
      </c>
      <c r="E266" s="13">
        <f>[1]CPUs!I1853</f>
        <v>1871.68</v>
      </c>
      <c r="F266" s="13">
        <v>2313.9499999999998</v>
      </c>
      <c r="G266" s="13">
        <v>0</v>
      </c>
      <c r="H266" s="13">
        <v>0</v>
      </c>
      <c r="I266" s="13">
        <v>0</v>
      </c>
      <c r="J266" s="13">
        <v>0</v>
      </c>
      <c r="K266" s="13">
        <v>0</v>
      </c>
      <c r="L266" s="13">
        <v>0</v>
      </c>
      <c r="M266" s="85">
        <v>0</v>
      </c>
    </row>
    <row r="267" spans="1:13" ht="48" customHeight="1" x14ac:dyDescent="0.25">
      <c r="A267" s="84" t="s">
        <v>399</v>
      </c>
      <c r="B267" s="11" t="s">
        <v>400</v>
      </c>
      <c r="C267" s="12" t="s">
        <v>28</v>
      </c>
      <c r="D267" s="13">
        <v>6</v>
      </c>
      <c r="E267" s="13">
        <f>[1]CPUs!I1878</f>
        <v>492.99</v>
      </c>
      <c r="F267" s="13">
        <v>609.48</v>
      </c>
      <c r="G267" s="13">
        <v>3656.88</v>
      </c>
      <c r="H267" s="13">
        <v>6</v>
      </c>
      <c r="I267" s="13">
        <v>0</v>
      </c>
      <c r="J267" s="13">
        <v>6</v>
      </c>
      <c r="K267" s="13">
        <v>3656.88</v>
      </c>
      <c r="L267" s="13">
        <v>0</v>
      </c>
      <c r="M267" s="85">
        <v>3656.88</v>
      </c>
    </row>
    <row r="268" spans="1:13" ht="42" customHeight="1" x14ac:dyDescent="0.25">
      <c r="A268" s="84" t="s">
        <v>401</v>
      </c>
      <c r="B268" s="11" t="s">
        <v>356</v>
      </c>
      <c r="C268" s="12" t="s">
        <v>28</v>
      </c>
      <c r="D268" s="13">
        <v>1</v>
      </c>
      <c r="E268" s="13">
        <f>[1]CPUs!I1898</f>
        <v>686.17</v>
      </c>
      <c r="F268" s="13">
        <v>848.31</v>
      </c>
      <c r="G268" s="13">
        <v>848.31</v>
      </c>
      <c r="H268" s="13">
        <v>0</v>
      </c>
      <c r="I268" s="13">
        <v>1</v>
      </c>
      <c r="J268" s="13">
        <v>1</v>
      </c>
      <c r="K268" s="13">
        <v>0</v>
      </c>
      <c r="L268" s="13">
        <v>848.31</v>
      </c>
      <c r="M268" s="85">
        <v>848.31</v>
      </c>
    </row>
    <row r="269" spans="1:13" ht="50.25" customHeight="1" x14ac:dyDescent="0.25">
      <c r="A269" s="84" t="s">
        <v>402</v>
      </c>
      <c r="B269" s="11" t="s">
        <v>403</v>
      </c>
      <c r="C269" s="12" t="s">
        <v>28</v>
      </c>
      <c r="D269" s="13">
        <v>74</v>
      </c>
      <c r="E269" s="13">
        <f>[1]CPUs!I1918</f>
        <v>15.85</v>
      </c>
      <c r="F269" s="13">
        <v>19.59</v>
      </c>
      <c r="G269" s="13">
        <v>1449.66</v>
      </c>
      <c r="H269" s="13">
        <v>74</v>
      </c>
      <c r="I269" s="13">
        <v>0</v>
      </c>
      <c r="J269" s="13">
        <v>74</v>
      </c>
      <c r="K269" s="13">
        <v>1449.66</v>
      </c>
      <c r="L269" s="13">
        <v>0</v>
      </c>
      <c r="M269" s="85">
        <v>1449.66</v>
      </c>
    </row>
    <row r="270" spans="1:13" ht="24.75" customHeight="1" x14ac:dyDescent="0.25">
      <c r="A270" s="84" t="s">
        <v>404</v>
      </c>
      <c r="B270" s="11" t="s">
        <v>405</v>
      </c>
      <c r="C270" s="12" t="s">
        <v>28</v>
      </c>
      <c r="D270" s="13">
        <v>140</v>
      </c>
      <c r="E270" s="13">
        <f>[1]CPUs!I1929</f>
        <v>162.43</v>
      </c>
      <c r="F270" s="13">
        <v>200.81</v>
      </c>
      <c r="G270" s="13">
        <v>28113.4</v>
      </c>
      <c r="H270" s="13">
        <v>140</v>
      </c>
      <c r="I270" s="13">
        <v>0</v>
      </c>
      <c r="J270" s="13">
        <v>140</v>
      </c>
      <c r="K270" s="13">
        <v>28113.4</v>
      </c>
      <c r="L270" s="13">
        <v>0</v>
      </c>
      <c r="M270" s="85">
        <v>28113.4</v>
      </c>
    </row>
    <row r="271" spans="1:13" ht="24.75" customHeight="1" x14ac:dyDescent="0.25">
      <c r="A271" s="84" t="s">
        <v>406</v>
      </c>
      <c r="B271" s="11" t="s">
        <v>407</v>
      </c>
      <c r="C271" s="12" t="s">
        <v>28</v>
      </c>
      <c r="D271" s="13">
        <v>2</v>
      </c>
      <c r="E271" s="13">
        <f>[1]CPUs!I1946</f>
        <v>449.43</v>
      </c>
      <c r="F271" s="13">
        <v>555.63</v>
      </c>
      <c r="G271" s="13">
        <v>1111.26</v>
      </c>
      <c r="H271" s="13">
        <v>2</v>
      </c>
      <c r="I271" s="13">
        <v>0</v>
      </c>
      <c r="J271" s="13">
        <v>2</v>
      </c>
      <c r="K271" s="13">
        <v>1111.26</v>
      </c>
      <c r="L271" s="13">
        <v>0</v>
      </c>
      <c r="M271" s="85">
        <v>1111.26</v>
      </c>
    </row>
    <row r="272" spans="1:13" ht="24.75" customHeight="1" x14ac:dyDescent="0.25">
      <c r="A272" s="84" t="s">
        <v>408</v>
      </c>
      <c r="B272" s="11" t="s">
        <v>409</v>
      </c>
      <c r="C272" s="12" t="s">
        <v>28</v>
      </c>
      <c r="D272" s="13">
        <v>62</v>
      </c>
      <c r="E272" s="13">
        <f>[1]CPUs!I1965</f>
        <v>490.3</v>
      </c>
      <c r="F272" s="13">
        <v>606.15</v>
      </c>
      <c r="G272" s="13">
        <v>37581.299999999996</v>
      </c>
      <c r="H272" s="13">
        <v>62</v>
      </c>
      <c r="I272" s="13">
        <v>0</v>
      </c>
      <c r="J272" s="13">
        <v>62</v>
      </c>
      <c r="K272" s="13">
        <v>37581.299999999996</v>
      </c>
      <c r="L272" s="13">
        <v>0</v>
      </c>
      <c r="M272" s="85">
        <v>37581.299999999996</v>
      </c>
    </row>
    <row r="273" spans="1:13" ht="47.25" customHeight="1" x14ac:dyDescent="0.25">
      <c r="A273" s="88" t="s">
        <v>971</v>
      </c>
      <c r="B273" s="48" t="s">
        <v>972</v>
      </c>
      <c r="C273" s="49" t="s">
        <v>28</v>
      </c>
      <c r="D273" s="13">
        <v>85</v>
      </c>
      <c r="E273" s="13"/>
      <c r="F273" s="13">
        <v>17.829999999999998</v>
      </c>
      <c r="G273" s="13">
        <v>1515.55</v>
      </c>
      <c r="H273" s="13">
        <v>85</v>
      </c>
      <c r="I273" s="13">
        <v>0</v>
      </c>
      <c r="J273" s="13">
        <v>85</v>
      </c>
      <c r="K273" s="13">
        <v>1515.55</v>
      </c>
      <c r="L273" s="13">
        <v>0</v>
      </c>
      <c r="M273" s="85">
        <v>1515.55</v>
      </c>
    </row>
    <row r="274" spans="1:13" ht="47.25" customHeight="1" x14ac:dyDescent="0.25">
      <c r="A274" s="88" t="s">
        <v>1030</v>
      </c>
      <c r="B274" s="48" t="s">
        <v>1031</v>
      </c>
      <c r="C274" s="49" t="s">
        <v>28</v>
      </c>
      <c r="D274" s="13">
        <v>2</v>
      </c>
      <c r="E274" s="13"/>
      <c r="F274" s="13">
        <v>3466.54</v>
      </c>
      <c r="G274" s="13">
        <v>6933.08</v>
      </c>
      <c r="H274" s="13">
        <v>2</v>
      </c>
      <c r="I274" s="13">
        <v>0</v>
      </c>
      <c r="J274" s="13">
        <v>2</v>
      </c>
      <c r="K274" s="13">
        <v>6933.08</v>
      </c>
      <c r="L274" s="13">
        <v>0</v>
      </c>
      <c r="M274" s="85">
        <v>6933.08</v>
      </c>
    </row>
    <row r="275" spans="1:13" ht="24.75" customHeight="1" x14ac:dyDescent="0.25">
      <c r="A275" s="86" t="s">
        <v>410</v>
      </c>
      <c r="B275" s="15" t="s">
        <v>411</v>
      </c>
      <c r="C275" s="15"/>
      <c r="D275" s="19"/>
      <c r="E275" s="18"/>
      <c r="F275" s="18"/>
      <c r="G275" s="19">
        <v>11119.021845879999</v>
      </c>
      <c r="H275" s="19"/>
      <c r="I275" s="18"/>
      <c r="J275" s="19"/>
      <c r="K275" s="19">
        <v>4778.46</v>
      </c>
      <c r="L275" s="19">
        <v>91.41</v>
      </c>
      <c r="M275" s="87">
        <v>4869.87</v>
      </c>
    </row>
    <row r="276" spans="1:13" ht="24.75" hidden="1" customHeight="1" x14ac:dyDescent="0.25">
      <c r="A276" s="84" t="s">
        <v>412</v>
      </c>
      <c r="B276" s="11" t="s">
        <v>413</v>
      </c>
      <c r="C276" s="12" t="s">
        <v>28</v>
      </c>
      <c r="D276" s="13">
        <v>2</v>
      </c>
      <c r="E276" s="13">
        <f>[1]CPUs!I1985</f>
        <v>1180.7537999999997</v>
      </c>
      <c r="F276" s="13">
        <v>1459.7659229399997</v>
      </c>
      <c r="G276" s="13">
        <v>2919.5318458799993</v>
      </c>
      <c r="H276" s="13">
        <v>0</v>
      </c>
      <c r="I276" s="13">
        <v>0</v>
      </c>
      <c r="J276" s="13">
        <v>0</v>
      </c>
      <c r="K276" s="13">
        <v>0</v>
      </c>
      <c r="L276" s="13">
        <v>0</v>
      </c>
      <c r="M276" s="85">
        <v>0</v>
      </c>
    </row>
    <row r="277" spans="1:13" ht="24.75" customHeight="1" x14ac:dyDescent="0.25">
      <c r="A277" s="84" t="s">
        <v>414</v>
      </c>
      <c r="B277" s="11" t="s">
        <v>415</v>
      </c>
      <c r="C277" s="12" t="s">
        <v>28</v>
      </c>
      <c r="D277" s="13">
        <v>1</v>
      </c>
      <c r="E277" s="13">
        <f>[1]CPUs!I1998</f>
        <v>73.94</v>
      </c>
      <c r="F277" s="13">
        <v>91.41</v>
      </c>
      <c r="G277" s="13">
        <v>91.41</v>
      </c>
      <c r="H277" s="13">
        <v>0</v>
      </c>
      <c r="I277" s="13">
        <v>1</v>
      </c>
      <c r="J277" s="13">
        <v>1</v>
      </c>
      <c r="K277" s="13">
        <v>0</v>
      </c>
      <c r="L277" s="13">
        <v>91.41</v>
      </c>
      <c r="M277" s="85">
        <v>91.41</v>
      </c>
    </row>
    <row r="278" spans="1:13" ht="31.5" hidden="1" customHeight="1" x14ac:dyDescent="0.25">
      <c r="A278" s="84" t="s">
        <v>416</v>
      </c>
      <c r="B278" s="11" t="s">
        <v>417</v>
      </c>
      <c r="C278" s="12" t="s">
        <v>28</v>
      </c>
      <c r="D278" s="13">
        <v>1</v>
      </c>
      <c r="E278" s="13">
        <f>[1]CPUs!I2009</f>
        <v>2668.084625</v>
      </c>
      <c r="F278" s="13">
        <v>3329.62</v>
      </c>
      <c r="G278" s="13">
        <v>3329.62</v>
      </c>
      <c r="H278" s="13">
        <v>0</v>
      </c>
      <c r="I278" s="13">
        <v>0</v>
      </c>
      <c r="J278" s="13">
        <v>0</v>
      </c>
      <c r="K278" s="13">
        <v>0</v>
      </c>
      <c r="L278" s="13">
        <v>0</v>
      </c>
      <c r="M278" s="85">
        <v>0</v>
      </c>
    </row>
    <row r="279" spans="1:13" ht="24.75" hidden="1" customHeight="1" x14ac:dyDescent="0.25">
      <c r="A279" s="84" t="s">
        <v>418</v>
      </c>
      <c r="B279" s="11" t="s">
        <v>398</v>
      </c>
      <c r="C279" s="12" t="s">
        <v>28</v>
      </c>
      <c r="D279" s="13">
        <v>0</v>
      </c>
      <c r="E279" s="13">
        <f>[1]CPUs!I2035</f>
        <v>1871.68</v>
      </c>
      <c r="F279" s="13">
        <v>2313.9499999999998</v>
      </c>
      <c r="G279" s="13">
        <v>0</v>
      </c>
      <c r="H279" s="13">
        <v>0</v>
      </c>
      <c r="I279" s="13">
        <v>0</v>
      </c>
      <c r="J279" s="13">
        <v>0</v>
      </c>
      <c r="K279" s="13">
        <v>0</v>
      </c>
      <c r="L279" s="13">
        <v>0</v>
      </c>
      <c r="M279" s="85">
        <v>0</v>
      </c>
    </row>
    <row r="280" spans="1:13" ht="33" hidden="1" customHeight="1" x14ac:dyDescent="0.25">
      <c r="A280" s="84" t="s">
        <v>419</v>
      </c>
      <c r="B280" s="11" t="s">
        <v>420</v>
      </c>
      <c r="C280" s="12" t="s">
        <v>28</v>
      </c>
      <c r="D280" s="13">
        <v>0</v>
      </c>
      <c r="E280" s="13">
        <f>[1]CPUs!I2061</f>
        <v>0</v>
      </c>
      <c r="F280" s="13">
        <v>104.3</v>
      </c>
      <c r="G280" s="13">
        <v>0</v>
      </c>
      <c r="H280" s="13">
        <v>0</v>
      </c>
      <c r="I280" s="13">
        <v>0</v>
      </c>
      <c r="J280" s="13">
        <v>0</v>
      </c>
      <c r="K280" s="13">
        <v>0</v>
      </c>
      <c r="L280" s="13">
        <v>0</v>
      </c>
      <c r="M280" s="85">
        <v>0</v>
      </c>
    </row>
    <row r="281" spans="1:13" ht="39" customHeight="1" x14ac:dyDescent="0.25">
      <c r="A281" s="84" t="s">
        <v>1028</v>
      </c>
      <c r="B281" s="11" t="s">
        <v>1029</v>
      </c>
      <c r="C281" s="12" t="s">
        <v>28</v>
      </c>
      <c r="D281" s="13">
        <v>1</v>
      </c>
      <c r="E281" s="13">
        <f>[1]CPUs!I2062</f>
        <v>84.37</v>
      </c>
      <c r="F281" s="13">
        <v>4778.46</v>
      </c>
      <c r="G281" s="13">
        <v>4778.46</v>
      </c>
      <c r="H281" s="13">
        <v>1</v>
      </c>
      <c r="I281" s="13">
        <v>0</v>
      </c>
      <c r="J281" s="13">
        <v>1</v>
      </c>
      <c r="K281" s="13">
        <v>4778.46</v>
      </c>
      <c r="L281" s="13">
        <v>0</v>
      </c>
      <c r="M281" s="85">
        <v>4778.46</v>
      </c>
    </row>
    <row r="282" spans="1:13" ht="24.75" customHeight="1" x14ac:dyDescent="0.25">
      <c r="A282" s="86" t="s">
        <v>421</v>
      </c>
      <c r="B282" s="15" t="s">
        <v>422</v>
      </c>
      <c r="C282" s="15"/>
      <c r="D282" s="19"/>
      <c r="E282" s="18"/>
      <c r="F282" s="18"/>
      <c r="G282" s="19">
        <v>835015.88810706162</v>
      </c>
      <c r="H282" s="19"/>
      <c r="I282" s="18"/>
      <c r="J282" s="19"/>
      <c r="K282" s="19">
        <v>783123.00431645988</v>
      </c>
      <c r="L282" s="19">
        <v>23814.3838368</v>
      </c>
      <c r="M282" s="87">
        <v>806937.38815325964</v>
      </c>
    </row>
    <row r="283" spans="1:13" ht="24.75" customHeight="1" x14ac:dyDescent="0.25">
      <c r="A283" s="86" t="s">
        <v>423</v>
      </c>
      <c r="B283" s="15" t="s">
        <v>424</v>
      </c>
      <c r="C283" s="15"/>
      <c r="D283" s="19"/>
      <c r="E283" s="18"/>
      <c r="F283" s="18"/>
      <c r="G283" s="19">
        <v>277382.35413757717</v>
      </c>
      <c r="H283" s="19"/>
      <c r="I283" s="18"/>
      <c r="J283" s="19"/>
      <c r="K283" s="19">
        <v>277382.35413757717</v>
      </c>
      <c r="L283" s="19">
        <v>0</v>
      </c>
      <c r="M283" s="87">
        <v>277382.35413757717</v>
      </c>
    </row>
    <row r="284" spans="1:13" ht="78" customHeight="1" x14ac:dyDescent="0.25">
      <c r="A284" s="84" t="s">
        <v>425</v>
      </c>
      <c r="B284" s="11" t="s">
        <v>426</v>
      </c>
      <c r="C284" s="12" t="s">
        <v>28</v>
      </c>
      <c r="D284" s="13">
        <v>889</v>
      </c>
      <c r="E284" s="13">
        <f>[1]CPUs!I2070</f>
        <v>127.45674232729601</v>
      </c>
      <c r="F284" s="13">
        <v>157.57477053923606</v>
      </c>
      <c r="G284" s="13">
        <v>140083.97100938085</v>
      </c>
      <c r="H284" s="13">
        <v>889</v>
      </c>
      <c r="I284" s="13">
        <v>0</v>
      </c>
      <c r="J284" s="13">
        <v>889</v>
      </c>
      <c r="K284" s="13">
        <v>140083.97100938085</v>
      </c>
      <c r="L284" s="13">
        <v>0</v>
      </c>
      <c r="M284" s="85">
        <v>140083.97100938085</v>
      </c>
    </row>
    <row r="285" spans="1:13" ht="71.25" customHeight="1" x14ac:dyDescent="0.25">
      <c r="A285" s="84" t="s">
        <v>427</v>
      </c>
      <c r="B285" s="11" t="s">
        <v>428</v>
      </c>
      <c r="C285" s="12" t="s">
        <v>28</v>
      </c>
      <c r="D285" s="13">
        <v>134</v>
      </c>
      <c r="E285" s="13">
        <f>[1]CPUs!I2085</f>
        <v>141.61326981252799</v>
      </c>
      <c r="F285" s="13">
        <v>175.07648546922834</v>
      </c>
      <c r="G285" s="13">
        <v>23460.249052876599</v>
      </c>
      <c r="H285" s="13">
        <v>134</v>
      </c>
      <c r="I285" s="13">
        <v>0</v>
      </c>
      <c r="J285" s="13">
        <v>134</v>
      </c>
      <c r="K285" s="13">
        <v>23460.249052876599</v>
      </c>
      <c r="L285" s="13">
        <v>0</v>
      </c>
      <c r="M285" s="85">
        <v>23460.249052876599</v>
      </c>
    </row>
    <row r="286" spans="1:13" ht="56.25" customHeight="1" x14ac:dyDescent="0.25">
      <c r="A286" s="84" t="s">
        <v>429</v>
      </c>
      <c r="B286" s="11" t="s">
        <v>430</v>
      </c>
      <c r="C286" s="12" t="s">
        <v>28</v>
      </c>
      <c r="D286" s="13">
        <v>773</v>
      </c>
      <c r="E286" s="13">
        <f>[1]CPUs!I2098</f>
        <v>108.80750041424001</v>
      </c>
      <c r="F286" s="13">
        <v>134.51871276212492</v>
      </c>
      <c r="G286" s="13">
        <v>103982.96496512256</v>
      </c>
      <c r="H286" s="13">
        <v>773</v>
      </c>
      <c r="I286" s="13">
        <v>0</v>
      </c>
      <c r="J286" s="13">
        <v>773</v>
      </c>
      <c r="K286" s="13">
        <v>103982.96496512256</v>
      </c>
      <c r="L286" s="13">
        <v>0</v>
      </c>
      <c r="M286" s="85">
        <v>103982.96496512256</v>
      </c>
    </row>
    <row r="287" spans="1:13" ht="72" customHeight="1" x14ac:dyDescent="0.25">
      <c r="A287" s="84" t="s">
        <v>431</v>
      </c>
      <c r="B287" s="11" t="s">
        <v>432</v>
      </c>
      <c r="C287" s="12" t="s">
        <v>28</v>
      </c>
      <c r="D287" s="13">
        <v>25</v>
      </c>
      <c r="E287" s="13">
        <f>[1]CPUs!I2111</f>
        <v>277.88519616119999</v>
      </c>
      <c r="F287" s="13">
        <v>343.54946801409153</v>
      </c>
      <c r="G287" s="13">
        <v>8588.7367003522886</v>
      </c>
      <c r="H287" s="13">
        <v>25</v>
      </c>
      <c r="I287" s="13">
        <v>0</v>
      </c>
      <c r="J287" s="13">
        <v>25</v>
      </c>
      <c r="K287" s="13">
        <v>8588.7367003522886</v>
      </c>
      <c r="L287" s="13">
        <v>0</v>
      </c>
      <c r="M287" s="85">
        <v>8588.7367003522886</v>
      </c>
    </row>
    <row r="288" spans="1:13" ht="60.75" customHeight="1" x14ac:dyDescent="0.25">
      <c r="A288" s="84" t="s">
        <v>433</v>
      </c>
      <c r="B288" s="11" t="s">
        <v>434</v>
      </c>
      <c r="C288" s="12" t="s">
        <v>28</v>
      </c>
      <c r="D288" s="13">
        <v>4</v>
      </c>
      <c r="E288" s="13">
        <f>[1]CPUs!I2126</f>
        <v>256.09326414399999</v>
      </c>
      <c r="F288" s="13">
        <v>316.60810246122719</v>
      </c>
      <c r="G288" s="13">
        <v>1266.4324098449088</v>
      </c>
      <c r="H288" s="13">
        <v>4</v>
      </c>
      <c r="I288" s="13">
        <v>0</v>
      </c>
      <c r="J288" s="13">
        <v>4</v>
      </c>
      <c r="K288" s="13">
        <v>1266.4324098449088</v>
      </c>
      <c r="L288" s="13">
        <v>0</v>
      </c>
      <c r="M288" s="85">
        <v>1266.4324098449088</v>
      </c>
    </row>
    <row r="289" spans="1:13" ht="24.75" customHeight="1" x14ac:dyDescent="0.25">
      <c r="A289" s="86" t="s">
        <v>435</v>
      </c>
      <c r="B289" s="15" t="s">
        <v>436</v>
      </c>
      <c r="C289" s="15"/>
      <c r="D289" s="19"/>
      <c r="E289" s="18"/>
      <c r="F289" s="18"/>
      <c r="G289" s="19">
        <v>22223.229661599999</v>
      </c>
      <c r="H289" s="19"/>
      <c r="I289" s="18"/>
      <c r="J289" s="19"/>
      <c r="K289" s="19">
        <v>1431.9716736000003</v>
      </c>
      <c r="L289" s="19">
        <v>14386.4858368</v>
      </c>
      <c r="M289" s="87">
        <v>15818.457510400001</v>
      </c>
    </row>
    <row r="290" spans="1:13" ht="24.75" hidden="1" customHeight="1" x14ac:dyDescent="0.25">
      <c r="A290" s="84" t="s">
        <v>437</v>
      </c>
      <c r="B290" s="11" t="s">
        <v>438</v>
      </c>
      <c r="C290" s="12" t="s">
        <v>28</v>
      </c>
      <c r="D290" s="13">
        <v>1</v>
      </c>
      <c r="E290" s="13">
        <f>[1]CPUs!I2139</f>
        <v>125.08</v>
      </c>
      <c r="F290" s="13">
        <v>154.63</v>
      </c>
      <c r="G290" s="13">
        <v>154.63</v>
      </c>
      <c r="H290" s="13">
        <v>0</v>
      </c>
      <c r="I290" s="13">
        <v>0</v>
      </c>
      <c r="J290" s="13">
        <v>0</v>
      </c>
      <c r="K290" s="13">
        <v>0</v>
      </c>
      <c r="L290" s="13">
        <v>0</v>
      </c>
      <c r="M290" s="85">
        <v>0</v>
      </c>
    </row>
    <row r="291" spans="1:13" ht="24.75" customHeight="1" x14ac:dyDescent="0.25">
      <c r="A291" s="84" t="s">
        <v>439</v>
      </c>
      <c r="B291" s="11" t="s">
        <v>440</v>
      </c>
      <c r="C291" s="12" t="s">
        <v>28</v>
      </c>
      <c r="D291" s="13">
        <v>6</v>
      </c>
      <c r="E291" s="13">
        <f>[1]CPUs!I2148</f>
        <v>289.56800000000004</v>
      </c>
      <c r="F291" s="13">
        <v>357.99291840000006</v>
      </c>
      <c r="G291" s="13">
        <v>2147.9575104000005</v>
      </c>
      <c r="H291" s="13">
        <v>4</v>
      </c>
      <c r="I291" s="13">
        <v>2</v>
      </c>
      <c r="J291" s="13">
        <v>6</v>
      </c>
      <c r="K291" s="13">
        <v>1431.9716736000003</v>
      </c>
      <c r="L291" s="13">
        <v>715.98583680000013</v>
      </c>
      <c r="M291" s="85">
        <v>2147.9575104000005</v>
      </c>
    </row>
    <row r="292" spans="1:13" ht="24.75" customHeight="1" x14ac:dyDescent="0.25">
      <c r="A292" s="84" t="s">
        <v>441</v>
      </c>
      <c r="B292" s="11" t="s">
        <v>442</v>
      </c>
      <c r="C292" s="12" t="s">
        <v>28</v>
      </c>
      <c r="D292" s="13">
        <v>4</v>
      </c>
      <c r="E292" s="13">
        <f>[1]CPUs!I2157</f>
        <v>490.65</v>
      </c>
      <c r="F292" s="13">
        <v>606.59</v>
      </c>
      <c r="G292" s="13">
        <v>2426.36</v>
      </c>
      <c r="H292" s="13">
        <v>0</v>
      </c>
      <c r="I292" s="13">
        <v>4</v>
      </c>
      <c r="J292" s="13">
        <v>4</v>
      </c>
      <c r="K292" s="13">
        <v>0</v>
      </c>
      <c r="L292" s="13">
        <v>2426.36</v>
      </c>
      <c r="M292" s="85">
        <v>2426.36</v>
      </c>
    </row>
    <row r="293" spans="1:13" ht="24.75" customHeight="1" x14ac:dyDescent="0.25">
      <c r="A293" s="84" t="s">
        <v>443</v>
      </c>
      <c r="B293" s="11" t="s">
        <v>444</v>
      </c>
      <c r="C293" s="12" t="s">
        <v>28</v>
      </c>
      <c r="D293" s="13">
        <v>1</v>
      </c>
      <c r="E293" s="13">
        <f>[1]CPUs!I2166</f>
        <v>514.78</v>
      </c>
      <c r="F293" s="13">
        <v>636.41999999999996</v>
      </c>
      <c r="G293" s="13">
        <v>636.41999999999996</v>
      </c>
      <c r="H293" s="13">
        <v>0</v>
      </c>
      <c r="I293" s="13">
        <v>1</v>
      </c>
      <c r="J293" s="13">
        <v>1</v>
      </c>
      <c r="K293" s="13">
        <v>0</v>
      </c>
      <c r="L293" s="13">
        <v>636.41999999999996</v>
      </c>
      <c r="M293" s="85">
        <v>636.41999999999996</v>
      </c>
    </row>
    <row r="294" spans="1:13" ht="24.75" hidden="1" customHeight="1" x14ac:dyDescent="0.25">
      <c r="A294" s="84" t="s">
        <v>445</v>
      </c>
      <c r="B294" s="11" t="s">
        <v>446</v>
      </c>
      <c r="C294" s="12" t="s">
        <v>28</v>
      </c>
      <c r="D294" s="13">
        <v>6</v>
      </c>
      <c r="E294" s="13">
        <f>[1]CPUs!I2175</f>
        <v>481.60399999999998</v>
      </c>
      <c r="F294" s="13">
        <v>595.40702520000002</v>
      </c>
      <c r="G294" s="13">
        <v>3572.4421511999999</v>
      </c>
      <c r="H294" s="13">
        <v>0</v>
      </c>
      <c r="I294" s="13">
        <v>0</v>
      </c>
      <c r="J294" s="13">
        <v>0</v>
      </c>
      <c r="K294" s="13">
        <v>0</v>
      </c>
      <c r="L294" s="13">
        <v>0</v>
      </c>
      <c r="M294" s="85">
        <v>0</v>
      </c>
    </row>
    <row r="295" spans="1:13" ht="24.75" hidden="1" customHeight="1" x14ac:dyDescent="0.25">
      <c r="A295" s="84" t="s">
        <v>447</v>
      </c>
      <c r="B295" s="11" t="s">
        <v>448</v>
      </c>
      <c r="C295" s="12" t="s">
        <v>28</v>
      </c>
      <c r="D295" s="13">
        <v>1</v>
      </c>
      <c r="E295" s="13">
        <f>[1]CPUs!I2184</f>
        <v>62.6</v>
      </c>
      <c r="F295" s="13">
        <v>77.39</v>
      </c>
      <c r="G295" s="13">
        <v>77.39</v>
      </c>
      <c r="H295" s="13">
        <v>0</v>
      </c>
      <c r="I295" s="13">
        <v>0</v>
      </c>
      <c r="J295" s="13">
        <v>0</v>
      </c>
      <c r="K295" s="13">
        <v>0</v>
      </c>
      <c r="L295" s="13">
        <v>0</v>
      </c>
      <c r="M295" s="85">
        <v>0</v>
      </c>
    </row>
    <row r="296" spans="1:13" ht="24.75" hidden="1" customHeight="1" x14ac:dyDescent="0.25">
      <c r="A296" s="84" t="s">
        <v>449</v>
      </c>
      <c r="B296" s="11" t="s">
        <v>450</v>
      </c>
      <c r="C296" s="12" t="s">
        <v>28</v>
      </c>
      <c r="D296" s="13">
        <v>5</v>
      </c>
      <c r="E296" s="13">
        <f>[1]CPUs!I2193</f>
        <v>92.96</v>
      </c>
      <c r="F296" s="13">
        <v>114.92</v>
      </c>
      <c r="G296" s="13">
        <v>574.6</v>
      </c>
      <c r="H296" s="13">
        <v>0</v>
      </c>
      <c r="I296" s="13">
        <v>0</v>
      </c>
      <c r="J296" s="13">
        <v>0</v>
      </c>
      <c r="K296" s="13">
        <v>0</v>
      </c>
      <c r="L296" s="13">
        <v>0</v>
      </c>
      <c r="M296" s="85">
        <v>0</v>
      </c>
    </row>
    <row r="297" spans="1:13" ht="36" customHeight="1" x14ac:dyDescent="0.25">
      <c r="A297" s="84" t="s">
        <v>451</v>
      </c>
      <c r="B297" s="11" t="s">
        <v>452</v>
      </c>
      <c r="C297" s="12" t="s">
        <v>28</v>
      </c>
      <c r="D297" s="13">
        <v>2</v>
      </c>
      <c r="E297" s="13">
        <f>[1]CPUs!I2202</f>
        <v>893.41</v>
      </c>
      <c r="F297" s="13">
        <v>1033.5899999999999</v>
      </c>
      <c r="G297" s="13">
        <v>2067.1799999999998</v>
      </c>
      <c r="H297" s="13">
        <v>0</v>
      </c>
      <c r="I297" s="13">
        <v>1</v>
      </c>
      <c r="J297" s="13">
        <v>1</v>
      </c>
      <c r="K297" s="13">
        <v>0</v>
      </c>
      <c r="L297" s="13">
        <v>1033.5899999999999</v>
      </c>
      <c r="M297" s="85">
        <v>1033.5899999999999</v>
      </c>
    </row>
    <row r="298" spans="1:13" ht="24.75" hidden="1" customHeight="1" x14ac:dyDescent="0.25">
      <c r="A298" s="84" t="s">
        <v>453</v>
      </c>
      <c r="B298" s="11" t="s">
        <v>454</v>
      </c>
      <c r="C298" s="12" t="s">
        <v>28</v>
      </c>
      <c r="D298" s="13">
        <v>1</v>
      </c>
      <c r="E298" s="13">
        <f>[1]CPUs!I2208</f>
        <v>763.36</v>
      </c>
      <c r="F298" s="13">
        <v>883.13</v>
      </c>
      <c r="G298" s="13">
        <v>883.13</v>
      </c>
      <c r="H298" s="13">
        <v>0</v>
      </c>
      <c r="I298" s="13">
        <v>0</v>
      </c>
      <c r="J298" s="13">
        <v>0</v>
      </c>
      <c r="K298" s="13">
        <v>0</v>
      </c>
      <c r="L298" s="13">
        <v>0</v>
      </c>
      <c r="M298" s="85">
        <v>0</v>
      </c>
    </row>
    <row r="299" spans="1:13" ht="24.75" customHeight="1" x14ac:dyDescent="0.25">
      <c r="A299" s="84" t="s">
        <v>455</v>
      </c>
      <c r="B299" s="11" t="s">
        <v>456</v>
      </c>
      <c r="C299" s="12" t="s">
        <v>28</v>
      </c>
      <c r="D299" s="13">
        <v>1</v>
      </c>
      <c r="E299" s="13">
        <f>[1]CPUs!I2214</f>
        <v>581.22</v>
      </c>
      <c r="F299" s="13">
        <v>672.41</v>
      </c>
      <c r="G299" s="13">
        <v>672.41</v>
      </c>
      <c r="H299" s="13">
        <v>0</v>
      </c>
      <c r="I299" s="13">
        <v>1</v>
      </c>
      <c r="J299" s="13">
        <v>1</v>
      </c>
      <c r="K299" s="13">
        <v>0</v>
      </c>
      <c r="L299" s="13">
        <v>672.41</v>
      </c>
      <c r="M299" s="85">
        <v>672.41</v>
      </c>
    </row>
    <row r="300" spans="1:13" ht="24.75" customHeight="1" x14ac:dyDescent="0.25">
      <c r="A300" s="84" t="s">
        <v>457</v>
      </c>
      <c r="B300" s="11" t="s">
        <v>458</v>
      </c>
      <c r="C300" s="12" t="s">
        <v>28</v>
      </c>
      <c r="D300" s="13">
        <v>7</v>
      </c>
      <c r="E300" s="13">
        <f>[1]CPUs!I2220</f>
        <v>19.36</v>
      </c>
      <c r="F300" s="13">
        <v>22.4</v>
      </c>
      <c r="G300" s="13">
        <v>156.79999999999998</v>
      </c>
      <c r="H300" s="13">
        <v>0</v>
      </c>
      <c r="I300" s="13">
        <v>7</v>
      </c>
      <c r="J300" s="13">
        <v>7</v>
      </c>
      <c r="K300" s="13">
        <v>0</v>
      </c>
      <c r="L300" s="13">
        <v>156.79999999999998</v>
      </c>
      <c r="M300" s="85">
        <v>156.79999999999998</v>
      </c>
    </row>
    <row r="301" spans="1:13" ht="42.75" customHeight="1" x14ac:dyDescent="0.25">
      <c r="A301" s="84" t="s">
        <v>459</v>
      </c>
      <c r="B301" s="11" t="s">
        <v>460</v>
      </c>
      <c r="C301" s="12" t="s">
        <v>28</v>
      </c>
      <c r="D301" s="13">
        <v>25</v>
      </c>
      <c r="E301" s="13">
        <f>[1]CPUs!I2226</f>
        <v>283.33</v>
      </c>
      <c r="F301" s="13">
        <v>327.78</v>
      </c>
      <c r="G301" s="13">
        <v>8194.5</v>
      </c>
      <c r="H301" s="13">
        <v>0</v>
      </c>
      <c r="I301" s="13">
        <v>25</v>
      </c>
      <c r="J301" s="13">
        <v>25</v>
      </c>
      <c r="K301" s="13">
        <v>0</v>
      </c>
      <c r="L301" s="13">
        <v>8194.5</v>
      </c>
      <c r="M301" s="85">
        <v>8194.5</v>
      </c>
    </row>
    <row r="302" spans="1:13" ht="24.75" hidden="1" customHeight="1" x14ac:dyDescent="0.25">
      <c r="A302" s="84" t="s">
        <v>461</v>
      </c>
      <c r="B302" s="11" t="s">
        <v>462</v>
      </c>
      <c r="C302" s="12" t="s">
        <v>28</v>
      </c>
      <c r="D302" s="13">
        <v>3</v>
      </c>
      <c r="E302" s="13">
        <f>[1]CPUs!I2233</f>
        <v>29.39</v>
      </c>
      <c r="F302" s="13">
        <v>36.33</v>
      </c>
      <c r="G302" s="13">
        <v>108.99</v>
      </c>
      <c r="H302" s="13">
        <v>0</v>
      </c>
      <c r="I302" s="13"/>
      <c r="J302" s="13">
        <v>0</v>
      </c>
      <c r="K302" s="13">
        <v>0</v>
      </c>
      <c r="L302" s="13">
        <v>0</v>
      </c>
      <c r="M302" s="85">
        <v>0</v>
      </c>
    </row>
    <row r="303" spans="1:13" ht="24.75" customHeight="1" x14ac:dyDescent="0.25">
      <c r="A303" s="84" t="s">
        <v>463</v>
      </c>
      <c r="B303" s="11" t="s">
        <v>464</v>
      </c>
      <c r="C303" s="12" t="s">
        <v>28</v>
      </c>
      <c r="D303" s="13">
        <v>7</v>
      </c>
      <c r="E303" s="13">
        <f>[1]CPUs!I2241</f>
        <v>5.27</v>
      </c>
      <c r="F303" s="13">
        <v>6.51</v>
      </c>
      <c r="G303" s="13">
        <v>45.57</v>
      </c>
      <c r="H303" s="13">
        <v>0</v>
      </c>
      <c r="I303" s="13">
        <v>7</v>
      </c>
      <c r="J303" s="13">
        <v>7</v>
      </c>
      <c r="K303" s="13">
        <v>0</v>
      </c>
      <c r="L303" s="13">
        <v>45.57</v>
      </c>
      <c r="M303" s="85">
        <v>45.57</v>
      </c>
    </row>
    <row r="304" spans="1:13" ht="24.75" customHeight="1" x14ac:dyDescent="0.25">
      <c r="A304" s="84" t="s">
        <v>465</v>
      </c>
      <c r="B304" s="11" t="s">
        <v>466</v>
      </c>
      <c r="C304" s="12" t="s">
        <v>28</v>
      </c>
      <c r="D304" s="13">
        <v>1</v>
      </c>
      <c r="E304" s="13">
        <f>[1]CPUs!I2249</f>
        <v>12.22</v>
      </c>
      <c r="F304" s="13">
        <v>15.1</v>
      </c>
      <c r="G304" s="13">
        <v>15.1</v>
      </c>
      <c r="H304" s="13">
        <v>0</v>
      </c>
      <c r="I304" s="13">
        <v>1</v>
      </c>
      <c r="J304" s="13">
        <v>1</v>
      </c>
      <c r="K304" s="13">
        <v>0</v>
      </c>
      <c r="L304" s="13">
        <v>15.1</v>
      </c>
      <c r="M304" s="85">
        <v>15.1</v>
      </c>
    </row>
    <row r="305" spans="1:13" ht="24.75" customHeight="1" x14ac:dyDescent="0.25">
      <c r="A305" s="84" t="s">
        <v>467</v>
      </c>
      <c r="B305" s="11" t="s">
        <v>468</v>
      </c>
      <c r="C305" s="12" t="s">
        <v>28</v>
      </c>
      <c r="D305" s="13">
        <v>25</v>
      </c>
      <c r="E305" s="13">
        <f>[1]CPUs!I2257</f>
        <v>15.85</v>
      </c>
      <c r="F305" s="13">
        <v>19.59</v>
      </c>
      <c r="G305" s="13">
        <v>489.75</v>
      </c>
      <c r="H305" s="13">
        <v>0</v>
      </c>
      <c r="I305" s="13">
        <v>25</v>
      </c>
      <c r="J305" s="13">
        <v>25</v>
      </c>
      <c r="K305" s="13">
        <v>0</v>
      </c>
      <c r="L305" s="13">
        <v>489.75</v>
      </c>
      <c r="M305" s="85">
        <v>489.75</v>
      </c>
    </row>
    <row r="306" spans="1:13" ht="24.75" customHeight="1" x14ac:dyDescent="0.25">
      <c r="A306" s="86" t="s">
        <v>469</v>
      </c>
      <c r="B306" s="15" t="s">
        <v>470</v>
      </c>
      <c r="C306" s="15"/>
      <c r="D306" s="19"/>
      <c r="E306" s="18"/>
      <c r="F306" s="18"/>
      <c r="G306" s="19">
        <v>44383.06</v>
      </c>
      <c r="H306" s="19"/>
      <c r="I306" s="19"/>
      <c r="J306" s="19"/>
      <c r="K306" s="19">
        <v>39815.400000000009</v>
      </c>
      <c r="L306" s="19">
        <v>4567.66</v>
      </c>
      <c r="M306" s="87">
        <v>44383.06</v>
      </c>
    </row>
    <row r="307" spans="1:13" ht="24.75" hidden="1" customHeight="1" x14ac:dyDescent="0.25">
      <c r="A307" s="84" t="s">
        <v>471</v>
      </c>
      <c r="B307" s="11" t="s">
        <v>472</v>
      </c>
      <c r="C307" s="12" t="s">
        <v>28</v>
      </c>
      <c r="D307" s="13">
        <v>0</v>
      </c>
      <c r="E307" s="13">
        <f>[1]CPUs!I2265</f>
        <v>394.86</v>
      </c>
      <c r="F307" s="13">
        <v>488.16</v>
      </c>
      <c r="G307" s="13">
        <v>0</v>
      </c>
      <c r="H307" s="13">
        <v>0</v>
      </c>
      <c r="I307" s="13">
        <v>0</v>
      </c>
      <c r="J307" s="13">
        <v>0</v>
      </c>
      <c r="K307" s="13">
        <v>0</v>
      </c>
      <c r="L307" s="13">
        <v>0</v>
      </c>
      <c r="M307" s="85">
        <v>0</v>
      </c>
    </row>
    <row r="308" spans="1:13" ht="24.75" hidden="1" customHeight="1" x14ac:dyDescent="0.25">
      <c r="A308" s="84" t="s">
        <v>473</v>
      </c>
      <c r="B308" s="11" t="s">
        <v>474</v>
      </c>
      <c r="C308" s="12" t="s">
        <v>28</v>
      </c>
      <c r="D308" s="13">
        <v>0</v>
      </c>
      <c r="E308" s="13">
        <f>[1]CPUs!I2275</f>
        <v>345.39</v>
      </c>
      <c r="F308" s="13">
        <v>399.58</v>
      </c>
      <c r="G308" s="13">
        <v>0</v>
      </c>
      <c r="H308" s="13">
        <v>0</v>
      </c>
      <c r="I308" s="13">
        <v>0</v>
      </c>
      <c r="J308" s="13">
        <v>0</v>
      </c>
      <c r="K308" s="13">
        <v>0</v>
      </c>
      <c r="L308" s="13">
        <v>0</v>
      </c>
      <c r="M308" s="85">
        <v>0</v>
      </c>
    </row>
    <row r="309" spans="1:13" ht="24.75" customHeight="1" x14ac:dyDescent="0.25">
      <c r="A309" s="84" t="s">
        <v>475</v>
      </c>
      <c r="B309" s="11" t="s">
        <v>476</v>
      </c>
      <c r="C309" s="12" t="s">
        <v>28</v>
      </c>
      <c r="D309" s="13">
        <v>36</v>
      </c>
      <c r="E309" s="13">
        <f>[1]CPUs!I2282</f>
        <v>71.59</v>
      </c>
      <c r="F309" s="13">
        <v>88.5</v>
      </c>
      <c r="G309" s="13">
        <v>3186</v>
      </c>
      <c r="H309" s="13">
        <v>36</v>
      </c>
      <c r="I309" s="13">
        <v>0</v>
      </c>
      <c r="J309" s="13">
        <v>36</v>
      </c>
      <c r="K309" s="13">
        <v>3186</v>
      </c>
      <c r="L309" s="13">
        <v>0</v>
      </c>
      <c r="M309" s="85">
        <v>3186</v>
      </c>
    </row>
    <row r="310" spans="1:13" ht="24.75" customHeight="1" x14ac:dyDescent="0.25">
      <c r="A310" s="84" t="s">
        <v>477</v>
      </c>
      <c r="B310" s="11" t="s">
        <v>478</v>
      </c>
      <c r="C310" s="12" t="s">
        <v>28</v>
      </c>
      <c r="D310" s="13">
        <v>9</v>
      </c>
      <c r="E310" s="13">
        <f>[1]CPUs!I2291</f>
        <v>71.59</v>
      </c>
      <c r="F310" s="13">
        <v>88.5</v>
      </c>
      <c r="G310" s="13">
        <v>796.5</v>
      </c>
      <c r="H310" s="13">
        <v>9</v>
      </c>
      <c r="I310" s="13">
        <v>0</v>
      </c>
      <c r="J310" s="13">
        <v>9</v>
      </c>
      <c r="K310" s="13">
        <v>796.5</v>
      </c>
      <c r="L310" s="13">
        <v>0</v>
      </c>
      <c r="M310" s="85">
        <v>796.5</v>
      </c>
    </row>
    <row r="311" spans="1:13" ht="24.75" hidden="1" customHeight="1" x14ac:dyDescent="0.25">
      <c r="A311" s="84" t="s">
        <v>479</v>
      </c>
      <c r="B311" s="11" t="s">
        <v>480</v>
      </c>
      <c r="C311" s="12" t="s">
        <v>28</v>
      </c>
      <c r="D311" s="13">
        <v>0</v>
      </c>
      <c r="E311" s="13">
        <f>[1]CPUs!I2300</f>
        <v>1115.04</v>
      </c>
      <c r="F311" s="13">
        <v>1289.99</v>
      </c>
      <c r="G311" s="13">
        <v>0</v>
      </c>
      <c r="H311" s="13">
        <v>0</v>
      </c>
      <c r="I311" s="13">
        <v>0</v>
      </c>
      <c r="J311" s="13">
        <v>0</v>
      </c>
      <c r="K311" s="13">
        <v>0</v>
      </c>
      <c r="L311" s="13">
        <v>0</v>
      </c>
      <c r="M311" s="85">
        <v>0</v>
      </c>
    </row>
    <row r="312" spans="1:13" ht="24.75" customHeight="1" x14ac:dyDescent="0.25">
      <c r="A312" s="84" t="s">
        <v>481</v>
      </c>
      <c r="B312" s="11" t="s">
        <v>482</v>
      </c>
      <c r="C312" s="12" t="s">
        <v>28</v>
      </c>
      <c r="D312" s="13">
        <v>25</v>
      </c>
      <c r="E312" s="13">
        <f>[1]CPUs!I2307</f>
        <v>75.349999999999994</v>
      </c>
      <c r="F312" s="13">
        <v>93.15</v>
      </c>
      <c r="G312" s="13">
        <v>2328.75</v>
      </c>
      <c r="H312" s="13">
        <v>25</v>
      </c>
      <c r="I312" s="13">
        <v>0</v>
      </c>
      <c r="J312" s="13">
        <v>25</v>
      </c>
      <c r="K312" s="13">
        <v>2328.75</v>
      </c>
      <c r="L312" s="13">
        <v>0</v>
      </c>
      <c r="M312" s="85">
        <v>2328.75</v>
      </c>
    </row>
    <row r="313" spans="1:13" ht="24.75" customHeight="1" x14ac:dyDescent="0.25">
      <c r="A313" s="84" t="s">
        <v>483</v>
      </c>
      <c r="B313" s="11" t="s">
        <v>484</v>
      </c>
      <c r="C313" s="12" t="s">
        <v>28</v>
      </c>
      <c r="D313" s="13">
        <v>47</v>
      </c>
      <c r="E313" s="13">
        <f>[1]CPUs!I2316</f>
        <v>81.02</v>
      </c>
      <c r="F313" s="13">
        <v>100.16</v>
      </c>
      <c r="G313" s="13">
        <v>4707.5199999999995</v>
      </c>
      <c r="H313" s="13">
        <v>47</v>
      </c>
      <c r="I313" s="13">
        <v>0</v>
      </c>
      <c r="J313" s="13">
        <v>47</v>
      </c>
      <c r="K313" s="13">
        <v>4707.5199999999995</v>
      </c>
      <c r="L313" s="13">
        <v>0</v>
      </c>
      <c r="M313" s="85">
        <v>4707.5199999999995</v>
      </c>
    </row>
    <row r="314" spans="1:13" ht="24.75" hidden="1" customHeight="1" x14ac:dyDescent="0.25">
      <c r="A314" s="84" t="s">
        <v>485</v>
      </c>
      <c r="B314" s="11" t="s">
        <v>486</v>
      </c>
      <c r="C314" s="12" t="s">
        <v>28</v>
      </c>
      <c r="D314" s="13">
        <v>0</v>
      </c>
      <c r="E314" s="13">
        <f>[1]CPUs!I2325</f>
        <v>88.46</v>
      </c>
      <c r="F314" s="13">
        <v>109.36</v>
      </c>
      <c r="G314" s="13">
        <v>0</v>
      </c>
      <c r="H314" s="13">
        <v>0</v>
      </c>
      <c r="I314" s="13">
        <v>0</v>
      </c>
      <c r="J314" s="13">
        <v>0</v>
      </c>
      <c r="K314" s="13">
        <v>0</v>
      </c>
      <c r="L314" s="13">
        <v>0</v>
      </c>
      <c r="M314" s="85">
        <v>0</v>
      </c>
    </row>
    <row r="315" spans="1:13" ht="24.75" hidden="1" customHeight="1" x14ac:dyDescent="0.25">
      <c r="A315" s="84" t="s">
        <v>487</v>
      </c>
      <c r="B315" s="11" t="s">
        <v>488</v>
      </c>
      <c r="C315" s="12" t="s">
        <v>28</v>
      </c>
      <c r="D315" s="13">
        <v>0</v>
      </c>
      <c r="E315" s="13">
        <f>[1]CPUs!I2334</f>
        <v>66.66</v>
      </c>
      <c r="F315" s="13">
        <v>77.12</v>
      </c>
      <c r="G315" s="13">
        <v>0</v>
      </c>
      <c r="H315" s="13">
        <v>0</v>
      </c>
      <c r="I315" s="13">
        <v>0</v>
      </c>
      <c r="J315" s="13">
        <v>0</v>
      </c>
      <c r="K315" s="13">
        <v>0</v>
      </c>
      <c r="L315" s="13">
        <v>0</v>
      </c>
      <c r="M315" s="85">
        <v>0</v>
      </c>
    </row>
    <row r="316" spans="1:13" ht="24.75" customHeight="1" x14ac:dyDescent="0.25">
      <c r="A316" s="84" t="s">
        <v>489</v>
      </c>
      <c r="B316" s="11" t="s">
        <v>490</v>
      </c>
      <c r="C316" s="12" t="s">
        <v>28</v>
      </c>
      <c r="D316" s="13">
        <v>3</v>
      </c>
      <c r="E316" s="13">
        <f>[1]CPUs!I2340</f>
        <v>97.34</v>
      </c>
      <c r="F316" s="13">
        <v>112.61</v>
      </c>
      <c r="G316" s="13">
        <v>337.83</v>
      </c>
      <c r="H316" s="13">
        <v>3</v>
      </c>
      <c r="I316" s="13">
        <v>0</v>
      </c>
      <c r="J316" s="13">
        <v>3</v>
      </c>
      <c r="K316" s="13">
        <v>337.83</v>
      </c>
      <c r="L316" s="13">
        <v>0</v>
      </c>
      <c r="M316" s="85">
        <v>337.83</v>
      </c>
    </row>
    <row r="317" spans="1:13" ht="24.75" hidden="1" customHeight="1" x14ac:dyDescent="0.25">
      <c r="A317" s="84" t="s">
        <v>491</v>
      </c>
      <c r="B317" s="11" t="s">
        <v>492</v>
      </c>
      <c r="C317" s="12" t="s">
        <v>28</v>
      </c>
      <c r="D317" s="13">
        <v>0</v>
      </c>
      <c r="E317" s="13">
        <f>[1]CPUs!I2346</f>
        <v>3140.8240000000005</v>
      </c>
      <c r="F317" s="13">
        <v>3633.62</v>
      </c>
      <c r="G317" s="13">
        <v>0</v>
      </c>
      <c r="H317" s="13">
        <v>0</v>
      </c>
      <c r="I317" s="13">
        <v>0</v>
      </c>
      <c r="J317" s="13">
        <v>0</v>
      </c>
      <c r="K317" s="13">
        <v>0</v>
      </c>
      <c r="L317" s="13">
        <v>0</v>
      </c>
      <c r="M317" s="85">
        <v>0</v>
      </c>
    </row>
    <row r="318" spans="1:13" ht="24.75" hidden="1" customHeight="1" x14ac:dyDescent="0.25">
      <c r="A318" s="84" t="s">
        <v>493</v>
      </c>
      <c r="B318" s="11" t="s">
        <v>494</v>
      </c>
      <c r="C318" s="12" t="s">
        <v>28</v>
      </c>
      <c r="D318" s="13">
        <v>0</v>
      </c>
      <c r="E318" s="13">
        <f>[1]CPUs!I2353</f>
        <v>53.53</v>
      </c>
      <c r="F318" s="13">
        <v>66.17</v>
      </c>
      <c r="G318" s="13">
        <v>0</v>
      </c>
      <c r="H318" s="13">
        <v>0</v>
      </c>
      <c r="I318" s="13">
        <v>0</v>
      </c>
      <c r="J318" s="13">
        <v>0</v>
      </c>
      <c r="K318" s="13">
        <v>0</v>
      </c>
      <c r="L318" s="13">
        <v>0</v>
      </c>
      <c r="M318" s="85">
        <v>0</v>
      </c>
    </row>
    <row r="319" spans="1:13" ht="24.75" hidden="1" customHeight="1" x14ac:dyDescent="0.25">
      <c r="A319" s="84" t="s">
        <v>495</v>
      </c>
      <c r="B319" s="11" t="s">
        <v>496</v>
      </c>
      <c r="C319" s="12" t="s">
        <v>28</v>
      </c>
      <c r="D319" s="13">
        <v>0</v>
      </c>
      <c r="E319" s="13">
        <f>[1]CPUs!I2362</f>
        <v>54.52</v>
      </c>
      <c r="F319" s="13">
        <v>67.400000000000006</v>
      </c>
      <c r="G319" s="13">
        <v>0</v>
      </c>
      <c r="H319" s="13">
        <v>0</v>
      </c>
      <c r="I319" s="13">
        <v>0</v>
      </c>
      <c r="J319" s="13">
        <v>0</v>
      </c>
      <c r="K319" s="13">
        <v>0</v>
      </c>
      <c r="L319" s="13">
        <v>0</v>
      </c>
      <c r="M319" s="85">
        <v>0</v>
      </c>
    </row>
    <row r="320" spans="1:13" ht="24.75" hidden="1" customHeight="1" x14ac:dyDescent="0.25">
      <c r="A320" s="84" t="s">
        <v>497</v>
      </c>
      <c r="B320" s="11" t="s">
        <v>498</v>
      </c>
      <c r="C320" s="12" t="s">
        <v>28</v>
      </c>
      <c r="D320" s="13">
        <v>0</v>
      </c>
      <c r="E320" s="13">
        <f>[1]CPUs!I2371</f>
        <v>56.63</v>
      </c>
      <c r="F320" s="13">
        <v>70.010000000000005</v>
      </c>
      <c r="G320" s="13">
        <v>0</v>
      </c>
      <c r="H320" s="13">
        <v>0</v>
      </c>
      <c r="I320" s="13">
        <v>0</v>
      </c>
      <c r="J320" s="13">
        <v>0</v>
      </c>
      <c r="K320" s="13">
        <v>0</v>
      </c>
      <c r="L320" s="13">
        <v>0</v>
      </c>
      <c r="M320" s="85">
        <v>0</v>
      </c>
    </row>
    <row r="321" spans="1:13" ht="24.75" customHeight="1" x14ac:dyDescent="0.25">
      <c r="A321" s="84" t="s">
        <v>499</v>
      </c>
      <c r="B321" s="11" t="s">
        <v>500</v>
      </c>
      <c r="C321" s="12" t="s">
        <v>28</v>
      </c>
      <c r="D321" s="13">
        <v>5</v>
      </c>
      <c r="E321" s="13">
        <f>[1]CPUs!I2380</f>
        <v>56.63</v>
      </c>
      <c r="F321" s="13">
        <v>70.010000000000005</v>
      </c>
      <c r="G321" s="13">
        <v>350.05</v>
      </c>
      <c r="H321" s="13">
        <v>5</v>
      </c>
      <c r="I321" s="13">
        <v>0</v>
      </c>
      <c r="J321" s="13">
        <v>5</v>
      </c>
      <c r="K321" s="13">
        <v>350.05</v>
      </c>
      <c r="L321" s="13">
        <v>0</v>
      </c>
      <c r="M321" s="85">
        <v>350.05</v>
      </c>
    </row>
    <row r="322" spans="1:13" ht="24.75" hidden="1" customHeight="1" x14ac:dyDescent="0.25">
      <c r="A322" s="84" t="s">
        <v>501</v>
      </c>
      <c r="B322" s="11" t="s">
        <v>502</v>
      </c>
      <c r="C322" s="12" t="s">
        <v>28</v>
      </c>
      <c r="D322" s="13">
        <v>0</v>
      </c>
      <c r="E322" s="13">
        <f>[1]CPUs!I2389</f>
        <v>59.14</v>
      </c>
      <c r="F322" s="13">
        <v>73.11</v>
      </c>
      <c r="G322" s="13">
        <v>0</v>
      </c>
      <c r="H322" s="13">
        <v>0</v>
      </c>
      <c r="I322" s="13">
        <v>0</v>
      </c>
      <c r="J322" s="13">
        <v>0</v>
      </c>
      <c r="K322" s="13">
        <v>0</v>
      </c>
      <c r="L322" s="13">
        <v>0</v>
      </c>
      <c r="M322" s="85">
        <v>0</v>
      </c>
    </row>
    <row r="323" spans="1:13" ht="24.75" hidden="1" customHeight="1" x14ac:dyDescent="0.25">
      <c r="A323" s="84" t="s">
        <v>503</v>
      </c>
      <c r="B323" s="11" t="s">
        <v>504</v>
      </c>
      <c r="C323" s="12" t="s">
        <v>28</v>
      </c>
      <c r="D323" s="13">
        <v>0</v>
      </c>
      <c r="E323" s="13">
        <f>[1]CPUs!I2398</f>
        <v>62.18</v>
      </c>
      <c r="F323" s="13">
        <v>76.87</v>
      </c>
      <c r="G323" s="13">
        <v>0</v>
      </c>
      <c r="H323" s="13">
        <v>0</v>
      </c>
      <c r="I323" s="13">
        <v>0</v>
      </c>
      <c r="J323" s="13">
        <v>0</v>
      </c>
      <c r="K323" s="13">
        <v>0</v>
      </c>
      <c r="L323" s="13">
        <v>0</v>
      </c>
      <c r="M323" s="85">
        <v>0</v>
      </c>
    </row>
    <row r="324" spans="1:13" ht="24.75" hidden="1" customHeight="1" x14ac:dyDescent="0.25">
      <c r="A324" s="84" t="s">
        <v>505</v>
      </c>
      <c r="B324" s="11" t="s">
        <v>506</v>
      </c>
      <c r="C324" s="12" t="s">
        <v>28</v>
      </c>
      <c r="D324" s="13">
        <v>0</v>
      </c>
      <c r="E324" s="13">
        <f>[1]CPUs!I2407</f>
        <v>67.150000000000006</v>
      </c>
      <c r="F324" s="13">
        <v>83.01</v>
      </c>
      <c r="G324" s="13">
        <v>0</v>
      </c>
      <c r="H324" s="13">
        <v>0</v>
      </c>
      <c r="I324" s="13">
        <v>0</v>
      </c>
      <c r="J324" s="13">
        <v>0</v>
      </c>
      <c r="K324" s="13">
        <v>0</v>
      </c>
      <c r="L324" s="13">
        <v>0</v>
      </c>
      <c r="M324" s="85">
        <v>0</v>
      </c>
    </row>
    <row r="325" spans="1:13" ht="24.75" customHeight="1" x14ac:dyDescent="0.25">
      <c r="A325" s="84" t="s">
        <v>507</v>
      </c>
      <c r="B325" s="11" t="s">
        <v>508</v>
      </c>
      <c r="C325" s="12" t="s">
        <v>28</v>
      </c>
      <c r="D325" s="13">
        <v>58</v>
      </c>
      <c r="E325" s="13">
        <f>[1]CPUs!I2416</f>
        <v>10.92</v>
      </c>
      <c r="F325" s="13">
        <v>13.5</v>
      </c>
      <c r="G325" s="13">
        <v>783</v>
      </c>
      <c r="H325" s="13">
        <v>58</v>
      </c>
      <c r="I325" s="13">
        <v>0</v>
      </c>
      <c r="J325" s="13">
        <v>58</v>
      </c>
      <c r="K325" s="13">
        <v>783</v>
      </c>
      <c r="L325" s="13">
        <v>0</v>
      </c>
      <c r="M325" s="85">
        <v>783</v>
      </c>
    </row>
    <row r="326" spans="1:13" ht="24.75" customHeight="1" x14ac:dyDescent="0.25">
      <c r="A326" s="84" t="s">
        <v>509</v>
      </c>
      <c r="B326" s="11" t="s">
        <v>510</v>
      </c>
      <c r="C326" s="12" t="s">
        <v>28</v>
      </c>
      <c r="D326" s="13">
        <v>304</v>
      </c>
      <c r="E326" s="13">
        <f>[1]CPUs!I2425</f>
        <v>11.4</v>
      </c>
      <c r="F326" s="13">
        <v>14.09</v>
      </c>
      <c r="G326" s="13">
        <v>4283.3599999999997</v>
      </c>
      <c r="H326" s="13">
        <v>304</v>
      </c>
      <c r="I326" s="13">
        <v>0</v>
      </c>
      <c r="J326" s="13">
        <v>304</v>
      </c>
      <c r="K326" s="13">
        <v>4283.3599999999997</v>
      </c>
      <c r="L326" s="13">
        <v>0</v>
      </c>
      <c r="M326" s="85">
        <v>4283.3599999999997</v>
      </c>
    </row>
    <row r="327" spans="1:13" ht="24.75" customHeight="1" x14ac:dyDescent="0.25">
      <c r="A327" s="84" t="s">
        <v>511</v>
      </c>
      <c r="B327" s="11" t="s">
        <v>512</v>
      </c>
      <c r="C327" s="12" t="s">
        <v>28</v>
      </c>
      <c r="D327" s="13">
        <v>2</v>
      </c>
      <c r="E327" s="13">
        <f>[1]CPUs!I2434</f>
        <v>12.46</v>
      </c>
      <c r="F327" s="13">
        <v>15.4</v>
      </c>
      <c r="G327" s="13">
        <v>30.8</v>
      </c>
      <c r="H327" s="13">
        <v>2</v>
      </c>
      <c r="I327" s="13">
        <v>0</v>
      </c>
      <c r="J327" s="13">
        <v>2</v>
      </c>
      <c r="K327" s="13">
        <v>30.8</v>
      </c>
      <c r="L327" s="13">
        <v>0</v>
      </c>
      <c r="M327" s="85">
        <v>30.8</v>
      </c>
    </row>
    <row r="328" spans="1:13" ht="24.75" customHeight="1" x14ac:dyDescent="0.25">
      <c r="A328" s="84" t="s">
        <v>513</v>
      </c>
      <c r="B328" s="11" t="s">
        <v>514</v>
      </c>
      <c r="C328" s="12" t="s">
        <v>28</v>
      </c>
      <c r="D328" s="13">
        <v>6</v>
      </c>
      <c r="E328" s="13">
        <f>[1]CPUs!I2443</f>
        <v>12.46</v>
      </c>
      <c r="F328" s="13">
        <v>15.4</v>
      </c>
      <c r="G328" s="13">
        <v>92.4</v>
      </c>
      <c r="H328" s="13">
        <v>6</v>
      </c>
      <c r="I328" s="13">
        <v>0</v>
      </c>
      <c r="J328" s="13">
        <v>6</v>
      </c>
      <c r="K328" s="13">
        <v>92.4</v>
      </c>
      <c r="L328" s="13">
        <v>0</v>
      </c>
      <c r="M328" s="85">
        <v>92.4</v>
      </c>
    </row>
    <row r="329" spans="1:13" ht="24.75" hidden="1" customHeight="1" x14ac:dyDescent="0.25">
      <c r="A329" s="84" t="s">
        <v>515</v>
      </c>
      <c r="B329" s="11" t="s">
        <v>516</v>
      </c>
      <c r="C329" s="12" t="s">
        <v>28</v>
      </c>
      <c r="D329" s="13">
        <v>0</v>
      </c>
      <c r="E329" s="13">
        <f>[1]CPUs!I2452</f>
        <v>13.71</v>
      </c>
      <c r="F329" s="13">
        <v>16.940000000000001</v>
      </c>
      <c r="G329" s="13">
        <v>0</v>
      </c>
      <c r="H329" s="13">
        <v>0</v>
      </c>
      <c r="I329" s="13">
        <v>0</v>
      </c>
      <c r="J329" s="13">
        <v>0</v>
      </c>
      <c r="K329" s="13">
        <v>0</v>
      </c>
      <c r="L329" s="13">
        <v>0</v>
      </c>
      <c r="M329" s="85">
        <v>0</v>
      </c>
    </row>
    <row r="330" spans="1:13" ht="24.75" customHeight="1" x14ac:dyDescent="0.25">
      <c r="A330" s="84" t="s">
        <v>517</v>
      </c>
      <c r="B330" s="11" t="s">
        <v>518</v>
      </c>
      <c r="C330" s="12" t="s">
        <v>28</v>
      </c>
      <c r="D330" s="13">
        <v>2</v>
      </c>
      <c r="E330" s="13">
        <f>[1]CPUs!I2461</f>
        <v>19.7</v>
      </c>
      <c r="F330" s="13">
        <v>24.35</v>
      </c>
      <c r="G330" s="13">
        <v>48.7</v>
      </c>
      <c r="H330" s="13">
        <v>2</v>
      </c>
      <c r="I330" s="13">
        <v>0</v>
      </c>
      <c r="J330" s="13">
        <v>2</v>
      </c>
      <c r="K330" s="13">
        <v>48.7</v>
      </c>
      <c r="L330" s="13">
        <v>0</v>
      </c>
      <c r="M330" s="85">
        <v>48.7</v>
      </c>
    </row>
    <row r="331" spans="1:13" ht="24.75" customHeight="1" x14ac:dyDescent="0.25">
      <c r="A331" s="84" t="s">
        <v>519</v>
      </c>
      <c r="B331" s="11" t="s">
        <v>520</v>
      </c>
      <c r="C331" s="12" t="s">
        <v>28</v>
      </c>
      <c r="D331" s="13">
        <v>3</v>
      </c>
      <c r="E331" s="13">
        <f>[1]CPUs!I2470</f>
        <v>143.80000000000001</v>
      </c>
      <c r="F331" s="13">
        <v>177.77</v>
      </c>
      <c r="G331" s="13">
        <v>533.31000000000006</v>
      </c>
      <c r="H331" s="13">
        <v>3</v>
      </c>
      <c r="I331" s="13">
        <v>0</v>
      </c>
      <c r="J331" s="13">
        <v>3</v>
      </c>
      <c r="K331" s="13">
        <v>533.31000000000006</v>
      </c>
      <c r="L331" s="13">
        <v>0</v>
      </c>
      <c r="M331" s="85">
        <v>533.31000000000006</v>
      </c>
    </row>
    <row r="332" spans="1:13" ht="24.75" hidden="1" customHeight="1" x14ac:dyDescent="0.25">
      <c r="A332" s="84" t="s">
        <v>521</v>
      </c>
      <c r="B332" s="11" t="s">
        <v>522</v>
      </c>
      <c r="C332" s="12" t="s">
        <v>28</v>
      </c>
      <c r="D332" s="13">
        <v>0</v>
      </c>
      <c r="E332" s="13">
        <f>[1]CPUs!I2480</f>
        <v>139.41999999999999</v>
      </c>
      <c r="F332" s="13">
        <v>161.29</v>
      </c>
      <c r="G332" s="13">
        <v>0</v>
      </c>
      <c r="H332" s="13">
        <v>0</v>
      </c>
      <c r="I332" s="13">
        <v>0</v>
      </c>
      <c r="J332" s="13">
        <v>0</v>
      </c>
      <c r="K332" s="13">
        <v>0</v>
      </c>
      <c r="L332" s="13">
        <v>0</v>
      </c>
      <c r="M332" s="85">
        <v>0</v>
      </c>
    </row>
    <row r="333" spans="1:13" ht="24.75" customHeight="1" x14ac:dyDescent="0.25">
      <c r="A333" s="84" t="s">
        <v>523</v>
      </c>
      <c r="B333" s="11" t="s">
        <v>524</v>
      </c>
      <c r="C333" s="12" t="s">
        <v>28</v>
      </c>
      <c r="D333" s="13">
        <v>68</v>
      </c>
      <c r="E333" s="13">
        <f>[1]CPUs!I2486</f>
        <v>122.36</v>
      </c>
      <c r="F333" s="13">
        <v>141.56</v>
      </c>
      <c r="G333" s="13">
        <v>9626.08</v>
      </c>
      <c r="H333" s="13">
        <v>68</v>
      </c>
      <c r="I333" s="13">
        <v>0</v>
      </c>
      <c r="J333" s="13">
        <v>68</v>
      </c>
      <c r="K333" s="13">
        <v>9626.08</v>
      </c>
      <c r="L333" s="13">
        <v>0</v>
      </c>
      <c r="M333" s="85">
        <v>9626.08</v>
      </c>
    </row>
    <row r="334" spans="1:13" ht="24.75" customHeight="1" x14ac:dyDescent="0.25">
      <c r="A334" s="84" t="s">
        <v>525</v>
      </c>
      <c r="B334" s="11" t="s">
        <v>526</v>
      </c>
      <c r="C334" s="12" t="s">
        <v>28</v>
      </c>
      <c r="D334" s="13">
        <v>563</v>
      </c>
      <c r="E334" s="13">
        <f>[1]CPUs!I2493</f>
        <v>5.97</v>
      </c>
      <c r="F334" s="13">
        <v>7.38</v>
      </c>
      <c r="G334" s="13">
        <v>4154.9399999999996</v>
      </c>
      <c r="H334" s="13">
        <v>563</v>
      </c>
      <c r="I334" s="13">
        <v>0</v>
      </c>
      <c r="J334" s="13">
        <v>563</v>
      </c>
      <c r="K334" s="13">
        <v>4154.9399999999996</v>
      </c>
      <c r="L334" s="13">
        <v>0</v>
      </c>
      <c r="M334" s="85">
        <v>4154.9399999999996</v>
      </c>
    </row>
    <row r="335" spans="1:13" ht="24.75" customHeight="1" x14ac:dyDescent="0.25">
      <c r="A335" s="84" t="s">
        <v>527</v>
      </c>
      <c r="B335" s="11" t="s">
        <v>528</v>
      </c>
      <c r="C335" s="12" t="s">
        <v>28</v>
      </c>
      <c r="D335" s="13">
        <v>2</v>
      </c>
      <c r="E335" s="13">
        <f>[1]CPUs!I2500</f>
        <v>52.65</v>
      </c>
      <c r="F335" s="13">
        <v>65.09</v>
      </c>
      <c r="G335" s="13">
        <v>130.18</v>
      </c>
      <c r="H335" s="13">
        <v>2</v>
      </c>
      <c r="I335" s="13">
        <v>0</v>
      </c>
      <c r="J335" s="13">
        <v>2</v>
      </c>
      <c r="K335" s="13">
        <v>130.18</v>
      </c>
      <c r="L335" s="13">
        <v>0</v>
      </c>
      <c r="M335" s="85">
        <v>130.18</v>
      </c>
    </row>
    <row r="336" spans="1:13" ht="24.75" customHeight="1" x14ac:dyDescent="0.25">
      <c r="A336" s="88" t="s">
        <v>973</v>
      </c>
      <c r="B336" s="48" t="s">
        <v>974</v>
      </c>
      <c r="C336" s="49" t="s">
        <v>28</v>
      </c>
      <c r="D336" s="13">
        <v>92</v>
      </c>
      <c r="E336" s="13"/>
      <c r="F336" s="13">
        <v>80.77</v>
      </c>
      <c r="G336" s="13">
        <v>7430.8399999999992</v>
      </c>
      <c r="H336" s="13">
        <v>92</v>
      </c>
      <c r="I336" s="13">
        <v>0</v>
      </c>
      <c r="J336" s="13">
        <v>92</v>
      </c>
      <c r="K336" s="13">
        <v>7430.8399999999992</v>
      </c>
      <c r="L336" s="13">
        <v>0</v>
      </c>
      <c r="M336" s="85">
        <v>7430.8399999999992</v>
      </c>
    </row>
    <row r="337" spans="1:13" ht="24.75" customHeight="1" x14ac:dyDescent="0.25">
      <c r="A337" s="88" t="s">
        <v>975</v>
      </c>
      <c r="B337" s="48" t="s">
        <v>976</v>
      </c>
      <c r="C337" s="49" t="s">
        <v>28</v>
      </c>
      <c r="D337" s="13">
        <v>2</v>
      </c>
      <c r="E337" s="13"/>
      <c r="F337" s="13">
        <v>2283.83</v>
      </c>
      <c r="G337" s="13">
        <v>4567.66</v>
      </c>
      <c r="H337" s="13">
        <v>0</v>
      </c>
      <c r="I337" s="13">
        <v>2</v>
      </c>
      <c r="J337" s="13">
        <v>2</v>
      </c>
      <c r="K337" s="13">
        <v>0</v>
      </c>
      <c r="L337" s="13">
        <v>4567.66</v>
      </c>
      <c r="M337" s="85">
        <v>4567.66</v>
      </c>
    </row>
    <row r="338" spans="1:13" ht="24.75" customHeight="1" x14ac:dyDescent="0.25">
      <c r="A338" s="88" t="s">
        <v>977</v>
      </c>
      <c r="B338" s="48" t="s">
        <v>978</v>
      </c>
      <c r="C338" s="49" t="s">
        <v>28</v>
      </c>
      <c r="D338" s="13">
        <v>2</v>
      </c>
      <c r="E338" s="13"/>
      <c r="F338" s="13">
        <v>21.9</v>
      </c>
      <c r="G338" s="13">
        <v>43.8</v>
      </c>
      <c r="H338" s="13">
        <v>2</v>
      </c>
      <c r="I338" s="13">
        <v>0</v>
      </c>
      <c r="J338" s="13">
        <v>2</v>
      </c>
      <c r="K338" s="13">
        <v>43.8</v>
      </c>
      <c r="L338" s="13">
        <v>0</v>
      </c>
      <c r="M338" s="85">
        <v>43.8</v>
      </c>
    </row>
    <row r="339" spans="1:13" ht="24.75" customHeight="1" x14ac:dyDescent="0.25">
      <c r="A339" s="88" t="s">
        <v>979</v>
      </c>
      <c r="B339" s="48" t="s">
        <v>980</v>
      </c>
      <c r="C339" s="49" t="s">
        <v>28</v>
      </c>
      <c r="D339" s="13">
        <v>13</v>
      </c>
      <c r="E339" s="13"/>
      <c r="F339" s="13">
        <v>73.180000000000007</v>
      </c>
      <c r="G339" s="13">
        <v>951.34000000000015</v>
      </c>
      <c r="H339" s="13">
        <v>13</v>
      </c>
      <c r="I339" s="13">
        <v>0</v>
      </c>
      <c r="J339" s="13">
        <v>13</v>
      </c>
      <c r="K339" s="13">
        <v>951.34000000000015</v>
      </c>
      <c r="L339" s="13">
        <v>0</v>
      </c>
      <c r="M339" s="85">
        <v>951.34000000000015</v>
      </c>
    </row>
    <row r="340" spans="1:13" ht="24.75" customHeight="1" x14ac:dyDescent="0.25">
      <c r="A340" s="86" t="s">
        <v>529</v>
      </c>
      <c r="B340" s="15" t="s">
        <v>530</v>
      </c>
      <c r="C340" s="15"/>
      <c r="D340" s="19"/>
      <c r="E340" s="18"/>
      <c r="F340" s="18"/>
      <c r="G340" s="19">
        <v>264154.8338186419</v>
      </c>
      <c r="H340" s="19"/>
      <c r="I340" s="18"/>
      <c r="J340" s="19"/>
      <c r="K340" s="19">
        <v>259801.93684936</v>
      </c>
      <c r="L340" s="19">
        <v>0</v>
      </c>
      <c r="M340" s="87">
        <v>259801.93684936</v>
      </c>
    </row>
    <row r="341" spans="1:13" ht="24.75" hidden="1" customHeight="1" x14ac:dyDescent="0.25">
      <c r="A341" s="84" t="s">
        <v>531</v>
      </c>
      <c r="B341" s="11" t="s">
        <v>532</v>
      </c>
      <c r="C341" s="12" t="s">
        <v>46</v>
      </c>
      <c r="D341" s="13">
        <v>90.6</v>
      </c>
      <c r="E341" s="13">
        <f>[1]CPUs!I2507</f>
        <v>38.862104999999993</v>
      </c>
      <c r="F341" s="13">
        <v>48.04522041149999</v>
      </c>
      <c r="G341" s="13">
        <v>4352.8969692818991</v>
      </c>
      <c r="H341" s="13">
        <v>0</v>
      </c>
      <c r="I341" s="13">
        <v>0</v>
      </c>
      <c r="J341" s="13">
        <v>0</v>
      </c>
      <c r="K341" s="13">
        <v>0</v>
      </c>
      <c r="L341" s="13">
        <v>0</v>
      </c>
      <c r="M341" s="85">
        <v>0</v>
      </c>
    </row>
    <row r="342" spans="1:13" ht="24.75" hidden="1" customHeight="1" x14ac:dyDescent="0.25">
      <c r="A342" s="84" t="s">
        <v>533</v>
      </c>
      <c r="B342" s="11" t="s">
        <v>534</v>
      </c>
      <c r="C342" s="12" t="s">
        <v>46</v>
      </c>
      <c r="D342" s="13">
        <v>0</v>
      </c>
      <c r="E342" s="13">
        <f>[1]CPUs!I2516</f>
        <v>53.746579999999987</v>
      </c>
      <c r="F342" s="13">
        <v>66.446896853999988</v>
      </c>
      <c r="G342" s="13">
        <v>0</v>
      </c>
      <c r="H342" s="13">
        <v>0</v>
      </c>
      <c r="I342" s="13">
        <v>0</v>
      </c>
      <c r="J342" s="13">
        <v>0</v>
      </c>
      <c r="K342" s="13">
        <v>0</v>
      </c>
      <c r="L342" s="13">
        <v>0</v>
      </c>
      <c r="M342" s="85">
        <v>0</v>
      </c>
    </row>
    <row r="343" spans="1:13" ht="24.75" customHeight="1" x14ac:dyDescent="0.25">
      <c r="A343" s="84" t="s">
        <v>535</v>
      </c>
      <c r="B343" s="11" t="s">
        <v>536</v>
      </c>
      <c r="C343" s="12" t="s">
        <v>46</v>
      </c>
      <c r="D343" s="13">
        <v>700</v>
      </c>
      <c r="E343" s="13">
        <f>[1]CPUs!I2525</f>
        <v>69.454714999999993</v>
      </c>
      <c r="F343" s="13">
        <v>85.866864154499993</v>
      </c>
      <c r="G343" s="13">
        <v>60106.804908149992</v>
      </c>
      <c r="H343" s="13">
        <v>700</v>
      </c>
      <c r="I343" s="13">
        <v>0</v>
      </c>
      <c r="J343" s="13">
        <v>700</v>
      </c>
      <c r="K343" s="13">
        <v>60106.804908149992</v>
      </c>
      <c r="L343" s="13">
        <v>0</v>
      </c>
      <c r="M343" s="85">
        <v>60106.804908149992</v>
      </c>
    </row>
    <row r="344" spans="1:13" ht="24.75" customHeight="1" x14ac:dyDescent="0.25">
      <c r="A344" s="84" t="s">
        <v>537</v>
      </c>
      <c r="B344" s="11" t="s">
        <v>538</v>
      </c>
      <c r="C344" s="12" t="s">
        <v>46</v>
      </c>
      <c r="D344" s="13">
        <v>930</v>
      </c>
      <c r="E344" s="13">
        <f>[1]CPUs!I2534</f>
        <v>90.193189999999987</v>
      </c>
      <c r="F344" s="13">
        <v>111.50584079699999</v>
      </c>
      <c r="G344" s="13">
        <v>103700.43194120999</v>
      </c>
      <c r="H344" s="13">
        <v>930</v>
      </c>
      <c r="I344" s="13">
        <v>0</v>
      </c>
      <c r="J344" s="13">
        <v>930</v>
      </c>
      <c r="K344" s="13">
        <v>103700.43194120999</v>
      </c>
      <c r="L344" s="13">
        <v>0</v>
      </c>
      <c r="M344" s="85">
        <v>103700.43194120999</v>
      </c>
    </row>
    <row r="345" spans="1:13" ht="24.75" hidden="1" customHeight="1" x14ac:dyDescent="0.25">
      <c r="A345" s="84" t="s">
        <v>539</v>
      </c>
      <c r="B345" s="11" t="s">
        <v>540</v>
      </c>
      <c r="C345" s="12" t="s">
        <v>46</v>
      </c>
      <c r="D345" s="13">
        <v>0</v>
      </c>
      <c r="E345" s="13">
        <f>[1]CPUs!I2543</f>
        <v>133.68797999999998</v>
      </c>
      <c r="F345" s="13">
        <v>165.27844967399997</v>
      </c>
      <c r="G345" s="13">
        <v>0</v>
      </c>
      <c r="H345" s="13">
        <v>0</v>
      </c>
      <c r="I345" s="13">
        <v>0</v>
      </c>
      <c r="J345" s="13">
        <v>0</v>
      </c>
      <c r="K345" s="13">
        <v>0</v>
      </c>
      <c r="L345" s="13">
        <v>0</v>
      </c>
      <c r="M345" s="85">
        <v>0</v>
      </c>
    </row>
    <row r="346" spans="1:13" ht="24.75" hidden="1" customHeight="1" x14ac:dyDescent="0.25">
      <c r="A346" s="84" t="s">
        <v>541</v>
      </c>
      <c r="B346" s="11" t="s">
        <v>542</v>
      </c>
      <c r="C346" s="12" t="s">
        <v>46</v>
      </c>
      <c r="D346" s="13">
        <v>0</v>
      </c>
      <c r="E346" s="13">
        <f>[1]CPUs!I2552</f>
        <v>176.94013299999995</v>
      </c>
      <c r="F346" s="13">
        <v>218.75108642789993</v>
      </c>
      <c r="G346" s="13">
        <v>0</v>
      </c>
      <c r="H346" s="13">
        <v>0</v>
      </c>
      <c r="I346" s="13">
        <v>0</v>
      </c>
      <c r="J346" s="13">
        <v>0</v>
      </c>
      <c r="K346" s="13">
        <v>0</v>
      </c>
      <c r="L346" s="13">
        <v>0</v>
      </c>
      <c r="M346" s="85">
        <v>0</v>
      </c>
    </row>
    <row r="347" spans="1:13" ht="24.75" hidden="1" customHeight="1" x14ac:dyDescent="0.25">
      <c r="A347" s="84" t="s">
        <v>543</v>
      </c>
      <c r="B347" s="11" t="s">
        <v>544</v>
      </c>
      <c r="C347" s="12" t="s">
        <v>46</v>
      </c>
      <c r="D347" s="13">
        <v>0</v>
      </c>
      <c r="E347" s="13">
        <f>[1]CPUs!I2561</f>
        <v>228.71202099999994</v>
      </c>
      <c r="F347" s="13">
        <v>282.75667156229991</v>
      </c>
      <c r="G347" s="13">
        <v>0</v>
      </c>
      <c r="H347" s="13">
        <v>0</v>
      </c>
      <c r="I347" s="13">
        <v>0</v>
      </c>
      <c r="J347" s="13">
        <v>0</v>
      </c>
      <c r="K347" s="13">
        <v>0</v>
      </c>
      <c r="L347" s="13">
        <v>0</v>
      </c>
      <c r="M347" s="85">
        <v>0</v>
      </c>
    </row>
    <row r="348" spans="1:13" ht="24.75" customHeight="1" x14ac:dyDescent="0.25">
      <c r="A348" s="88" t="s">
        <v>981</v>
      </c>
      <c r="B348" s="48" t="s">
        <v>595</v>
      </c>
      <c r="C348" s="49" t="s">
        <v>46</v>
      </c>
      <c r="D348" s="13">
        <v>100</v>
      </c>
      <c r="E348" s="13"/>
      <c r="F348" s="13">
        <v>73.150000000000006</v>
      </c>
      <c r="G348" s="13">
        <v>7315.0000000000009</v>
      </c>
      <c r="H348" s="13">
        <v>100</v>
      </c>
      <c r="I348" s="13">
        <v>0</v>
      </c>
      <c r="J348" s="13">
        <v>100</v>
      </c>
      <c r="K348" s="13">
        <v>7315.0000000000009</v>
      </c>
      <c r="L348" s="13">
        <v>0</v>
      </c>
      <c r="M348" s="85">
        <v>7315.0000000000009</v>
      </c>
    </row>
    <row r="349" spans="1:13" ht="24.75" customHeight="1" x14ac:dyDescent="0.25">
      <c r="A349" s="88" t="s">
        <v>982</v>
      </c>
      <c r="B349" s="48" t="s">
        <v>983</v>
      </c>
      <c r="C349" s="49" t="s">
        <v>46</v>
      </c>
      <c r="D349" s="13">
        <v>4000</v>
      </c>
      <c r="E349" s="13"/>
      <c r="F349" s="13">
        <v>10.050000000000001</v>
      </c>
      <c r="G349" s="13">
        <v>40200</v>
      </c>
      <c r="H349" s="13">
        <v>4000</v>
      </c>
      <c r="I349" s="13">
        <v>0</v>
      </c>
      <c r="J349" s="13">
        <v>4000</v>
      </c>
      <c r="K349" s="13">
        <v>40200</v>
      </c>
      <c r="L349" s="13">
        <v>0</v>
      </c>
      <c r="M349" s="85">
        <v>40200</v>
      </c>
    </row>
    <row r="350" spans="1:13" ht="24.75" customHeight="1" x14ac:dyDescent="0.25">
      <c r="A350" s="88" t="s">
        <v>984</v>
      </c>
      <c r="B350" s="48" t="s">
        <v>985</v>
      </c>
      <c r="C350" s="49" t="s">
        <v>46</v>
      </c>
      <c r="D350" s="13">
        <v>1250</v>
      </c>
      <c r="E350" s="13"/>
      <c r="F350" s="13">
        <v>16.149999999999999</v>
      </c>
      <c r="G350" s="13">
        <v>20187.5</v>
      </c>
      <c r="H350" s="13">
        <v>1250</v>
      </c>
      <c r="I350" s="13">
        <v>0</v>
      </c>
      <c r="J350" s="13">
        <v>1250</v>
      </c>
      <c r="K350" s="13">
        <v>20187.5</v>
      </c>
      <c r="L350" s="13">
        <v>0</v>
      </c>
      <c r="M350" s="85">
        <v>20187.5</v>
      </c>
    </row>
    <row r="351" spans="1:13" ht="36" customHeight="1" x14ac:dyDescent="0.25">
      <c r="A351" s="88" t="s">
        <v>986</v>
      </c>
      <c r="B351" s="48" t="s">
        <v>987</v>
      </c>
      <c r="C351" s="49" t="s">
        <v>46</v>
      </c>
      <c r="D351" s="13">
        <v>450</v>
      </c>
      <c r="E351" s="13"/>
      <c r="F351" s="13">
        <v>25.4</v>
      </c>
      <c r="G351" s="13">
        <v>11430</v>
      </c>
      <c r="H351" s="13">
        <v>450</v>
      </c>
      <c r="I351" s="13">
        <v>0</v>
      </c>
      <c r="J351" s="13">
        <v>450</v>
      </c>
      <c r="K351" s="13">
        <v>11430</v>
      </c>
      <c r="L351" s="13">
        <v>0</v>
      </c>
      <c r="M351" s="85">
        <v>11430</v>
      </c>
    </row>
    <row r="352" spans="1:13" ht="42.75" customHeight="1" x14ac:dyDescent="0.25">
      <c r="A352" s="88" t="s">
        <v>988</v>
      </c>
      <c r="B352" s="48" t="s">
        <v>989</v>
      </c>
      <c r="C352" s="49" t="s">
        <v>46</v>
      </c>
      <c r="D352" s="13">
        <v>590</v>
      </c>
      <c r="E352" s="13"/>
      <c r="F352" s="13">
        <v>28.58</v>
      </c>
      <c r="G352" s="13">
        <v>16862.2</v>
      </c>
      <c r="H352" s="13">
        <v>590</v>
      </c>
      <c r="I352" s="13">
        <v>0</v>
      </c>
      <c r="J352" s="13">
        <v>590</v>
      </c>
      <c r="K352" s="13">
        <v>16862.2</v>
      </c>
      <c r="L352" s="13">
        <v>0</v>
      </c>
      <c r="M352" s="85">
        <v>16862.2</v>
      </c>
    </row>
    <row r="353" spans="1:13" ht="24.75" customHeight="1" x14ac:dyDescent="0.25">
      <c r="A353" s="86" t="s">
        <v>545</v>
      </c>
      <c r="B353" s="15" t="s">
        <v>546</v>
      </c>
      <c r="C353" s="15"/>
      <c r="D353" s="19"/>
      <c r="E353" s="18"/>
      <c r="F353" s="18"/>
      <c r="G353" s="19">
        <v>18030.853126140002</v>
      </c>
      <c r="H353" s="19"/>
      <c r="I353" s="18"/>
      <c r="J353" s="19"/>
      <c r="K353" s="19">
        <v>3934.4231261399996</v>
      </c>
      <c r="L353" s="19">
        <v>1628.12</v>
      </c>
      <c r="M353" s="87">
        <v>5562.543126139999</v>
      </c>
    </row>
    <row r="354" spans="1:13" ht="24.75" customHeight="1" x14ac:dyDescent="0.25">
      <c r="A354" s="84" t="s">
        <v>547</v>
      </c>
      <c r="B354" s="11" t="s">
        <v>548</v>
      </c>
      <c r="C354" s="12" t="s">
        <v>28</v>
      </c>
      <c r="D354" s="13">
        <v>40</v>
      </c>
      <c r="E354" s="13">
        <f>[1]CPUs!I2570</f>
        <v>79.560444999999987</v>
      </c>
      <c r="F354" s="13">
        <v>98.360578153499986</v>
      </c>
      <c r="G354" s="13">
        <v>3934.4231261399996</v>
      </c>
      <c r="H354" s="13">
        <v>40</v>
      </c>
      <c r="I354" s="13">
        <v>0</v>
      </c>
      <c r="J354" s="13">
        <v>40</v>
      </c>
      <c r="K354" s="13">
        <v>3934.4231261399996</v>
      </c>
      <c r="L354" s="13">
        <v>0</v>
      </c>
      <c r="M354" s="85">
        <v>3934.4231261399996</v>
      </c>
    </row>
    <row r="355" spans="1:13" ht="24.75" hidden="1" customHeight="1" x14ac:dyDescent="0.25">
      <c r="A355" s="84" t="s">
        <v>549</v>
      </c>
      <c r="B355" s="11" t="s">
        <v>550</v>
      </c>
      <c r="C355" s="12" t="s">
        <v>28</v>
      </c>
      <c r="D355" s="13">
        <v>12</v>
      </c>
      <c r="E355" s="13">
        <f>[1]CPUs!I2578</f>
        <v>92.62</v>
      </c>
      <c r="F355" s="13">
        <v>114.5</v>
      </c>
      <c r="G355" s="13">
        <v>1374</v>
      </c>
      <c r="H355" s="13">
        <v>0</v>
      </c>
      <c r="I355" s="13">
        <v>0</v>
      </c>
      <c r="J355" s="13">
        <v>0</v>
      </c>
      <c r="K355" s="13">
        <v>0</v>
      </c>
      <c r="L355" s="13">
        <v>0</v>
      </c>
      <c r="M355" s="85">
        <v>0</v>
      </c>
    </row>
    <row r="356" spans="1:13" ht="24.75" hidden="1" customHeight="1" x14ac:dyDescent="0.25">
      <c r="A356" s="84" t="s">
        <v>551</v>
      </c>
      <c r="B356" s="11" t="s">
        <v>550</v>
      </c>
      <c r="C356" s="12" t="s">
        <v>28</v>
      </c>
      <c r="D356" s="13">
        <v>55</v>
      </c>
      <c r="E356" s="13">
        <f>[1]CPUs!I2578</f>
        <v>92.62</v>
      </c>
      <c r="F356" s="13">
        <v>114.5</v>
      </c>
      <c r="G356" s="13">
        <v>6297.5</v>
      </c>
      <c r="H356" s="13">
        <v>0</v>
      </c>
      <c r="I356" s="13">
        <v>0</v>
      </c>
      <c r="J356" s="13">
        <v>0</v>
      </c>
      <c r="K356" s="13">
        <v>0</v>
      </c>
      <c r="L356" s="13">
        <v>0</v>
      </c>
      <c r="M356" s="85">
        <v>0</v>
      </c>
    </row>
    <row r="357" spans="1:13" ht="24.75" hidden="1" customHeight="1" x14ac:dyDescent="0.25">
      <c r="A357" s="84" t="s">
        <v>552</v>
      </c>
      <c r="B357" s="11" t="s">
        <v>553</v>
      </c>
      <c r="C357" s="12" t="s">
        <v>28</v>
      </c>
      <c r="D357" s="13">
        <v>3</v>
      </c>
      <c r="E357" s="13">
        <f>[1]CPUs!I2587</f>
        <v>121.97</v>
      </c>
      <c r="F357" s="13">
        <v>150.79</v>
      </c>
      <c r="G357" s="13">
        <v>452.37</v>
      </c>
      <c r="H357" s="13">
        <v>0</v>
      </c>
      <c r="I357" s="13">
        <v>0</v>
      </c>
      <c r="J357" s="13">
        <v>0</v>
      </c>
      <c r="K357" s="13">
        <v>0</v>
      </c>
      <c r="L357" s="13">
        <v>0</v>
      </c>
      <c r="M357" s="85">
        <v>0</v>
      </c>
    </row>
    <row r="358" spans="1:13" ht="24.75" customHeight="1" x14ac:dyDescent="0.25">
      <c r="A358" s="84" t="s">
        <v>554</v>
      </c>
      <c r="B358" s="11" t="s">
        <v>555</v>
      </c>
      <c r="C358" s="12" t="s">
        <v>28</v>
      </c>
      <c r="D358" s="13">
        <v>13</v>
      </c>
      <c r="E358" s="13">
        <f>[1]CPUs!I2596</f>
        <v>101.31</v>
      </c>
      <c r="F358" s="13">
        <v>125.24</v>
      </c>
      <c r="G358" s="13">
        <v>1628.12</v>
      </c>
      <c r="H358" s="13">
        <v>0</v>
      </c>
      <c r="I358" s="13">
        <v>13</v>
      </c>
      <c r="J358" s="13">
        <v>13</v>
      </c>
      <c r="K358" s="13">
        <v>0</v>
      </c>
      <c r="L358" s="13">
        <v>1628.12</v>
      </c>
      <c r="M358" s="85">
        <v>1628.12</v>
      </c>
    </row>
    <row r="359" spans="1:13" ht="24.75" hidden="1" customHeight="1" x14ac:dyDescent="0.25">
      <c r="A359" s="84" t="s">
        <v>556</v>
      </c>
      <c r="B359" s="11" t="s">
        <v>557</v>
      </c>
      <c r="C359" s="12" t="s">
        <v>28</v>
      </c>
      <c r="D359" s="13">
        <v>80</v>
      </c>
      <c r="E359" s="13">
        <f>[1]CPUs!I2605</f>
        <v>37.700000000000003</v>
      </c>
      <c r="F359" s="13">
        <v>46.6</v>
      </c>
      <c r="G359" s="13">
        <v>3728</v>
      </c>
      <c r="H359" s="13">
        <v>0</v>
      </c>
      <c r="I359" s="13">
        <v>0</v>
      </c>
      <c r="J359" s="13">
        <v>0</v>
      </c>
      <c r="K359" s="13">
        <v>0</v>
      </c>
      <c r="L359" s="13">
        <v>0</v>
      </c>
      <c r="M359" s="85">
        <v>0</v>
      </c>
    </row>
    <row r="360" spans="1:13" ht="24.75" hidden="1" customHeight="1" x14ac:dyDescent="0.25">
      <c r="A360" s="84" t="s">
        <v>558</v>
      </c>
      <c r="B360" s="11" t="s">
        <v>559</v>
      </c>
      <c r="C360" s="12" t="s">
        <v>28</v>
      </c>
      <c r="D360" s="13">
        <v>4</v>
      </c>
      <c r="E360" s="13">
        <f>[1]CPUs!I2614</f>
        <v>35.020000000000003</v>
      </c>
      <c r="F360" s="13">
        <v>43.29</v>
      </c>
      <c r="G360" s="13">
        <v>173.16</v>
      </c>
      <c r="H360" s="13">
        <v>0</v>
      </c>
      <c r="I360" s="13">
        <v>0</v>
      </c>
      <c r="J360" s="13">
        <v>0</v>
      </c>
      <c r="K360" s="13">
        <v>0</v>
      </c>
      <c r="L360" s="13">
        <v>0</v>
      </c>
      <c r="M360" s="85">
        <v>0</v>
      </c>
    </row>
    <row r="361" spans="1:13" ht="24.75" hidden="1" customHeight="1" x14ac:dyDescent="0.25">
      <c r="A361" s="84" t="s">
        <v>560</v>
      </c>
      <c r="B361" s="11" t="s">
        <v>561</v>
      </c>
      <c r="C361" s="12" t="s">
        <v>28</v>
      </c>
      <c r="D361" s="13">
        <v>0</v>
      </c>
      <c r="E361" s="13">
        <f>[1]CPUs!I2623</f>
        <v>25.14</v>
      </c>
      <c r="F361" s="13">
        <v>31.08</v>
      </c>
      <c r="G361" s="13">
        <v>0</v>
      </c>
      <c r="H361" s="13">
        <v>0</v>
      </c>
      <c r="I361" s="13">
        <v>0</v>
      </c>
      <c r="J361" s="13">
        <v>0</v>
      </c>
      <c r="K361" s="13">
        <v>0</v>
      </c>
      <c r="L361" s="13">
        <v>0</v>
      </c>
      <c r="M361" s="85">
        <v>0</v>
      </c>
    </row>
    <row r="362" spans="1:13" ht="24.75" hidden="1" customHeight="1" x14ac:dyDescent="0.25">
      <c r="A362" s="84" t="s">
        <v>562</v>
      </c>
      <c r="B362" s="11" t="s">
        <v>563</v>
      </c>
      <c r="C362" s="12" t="s">
        <v>28</v>
      </c>
      <c r="D362" s="13">
        <v>4</v>
      </c>
      <c r="E362" s="13">
        <f>[1]CPUs!I2631</f>
        <v>63.84</v>
      </c>
      <c r="F362" s="13">
        <v>78.92</v>
      </c>
      <c r="G362" s="13">
        <v>315.68</v>
      </c>
      <c r="H362" s="13">
        <v>0</v>
      </c>
      <c r="I362" s="13">
        <v>0</v>
      </c>
      <c r="J362" s="13">
        <v>0</v>
      </c>
      <c r="K362" s="13">
        <v>0</v>
      </c>
      <c r="L362" s="13">
        <v>0</v>
      </c>
      <c r="M362" s="85">
        <v>0</v>
      </c>
    </row>
    <row r="363" spans="1:13" ht="24.75" hidden="1" customHeight="1" x14ac:dyDescent="0.25">
      <c r="A363" s="84" t="s">
        <v>564</v>
      </c>
      <c r="B363" s="11" t="s">
        <v>565</v>
      </c>
      <c r="C363" s="12" t="s">
        <v>46</v>
      </c>
      <c r="D363" s="13">
        <v>60</v>
      </c>
      <c r="E363" s="13">
        <f>[1]CPUs!I2639</f>
        <v>1.1399999999999999</v>
      </c>
      <c r="F363" s="13">
        <v>1.32</v>
      </c>
      <c r="G363" s="13">
        <v>79.2</v>
      </c>
      <c r="H363" s="13">
        <v>0</v>
      </c>
      <c r="I363" s="13">
        <v>0</v>
      </c>
      <c r="J363" s="13">
        <v>0</v>
      </c>
      <c r="K363" s="13">
        <v>0</v>
      </c>
      <c r="L363" s="13">
        <v>0</v>
      </c>
      <c r="M363" s="85">
        <v>0</v>
      </c>
    </row>
    <row r="364" spans="1:13" ht="24.75" hidden="1" customHeight="1" x14ac:dyDescent="0.25">
      <c r="A364" s="84" t="s">
        <v>566</v>
      </c>
      <c r="B364" s="11" t="s">
        <v>567</v>
      </c>
      <c r="C364" s="12" t="s">
        <v>28</v>
      </c>
      <c r="D364" s="13">
        <v>5</v>
      </c>
      <c r="E364" s="13">
        <f>[1]CPUs!I2645</f>
        <v>8.3699999999999992</v>
      </c>
      <c r="F364" s="13">
        <v>9.68</v>
      </c>
      <c r="G364" s="13">
        <v>48.4</v>
      </c>
      <c r="H364" s="13">
        <v>0</v>
      </c>
      <c r="I364" s="13">
        <v>0</v>
      </c>
      <c r="J364" s="13">
        <v>0</v>
      </c>
      <c r="K364" s="13">
        <v>0</v>
      </c>
      <c r="L364" s="13">
        <v>0</v>
      </c>
      <c r="M364" s="85">
        <v>0</v>
      </c>
    </row>
    <row r="365" spans="1:13" ht="24.75" customHeight="1" x14ac:dyDescent="0.25">
      <c r="A365" s="86" t="s">
        <v>568</v>
      </c>
      <c r="B365" s="15" t="s">
        <v>569</v>
      </c>
      <c r="C365" s="15"/>
      <c r="D365" s="19"/>
      <c r="E365" s="18"/>
      <c r="F365" s="18"/>
      <c r="G365" s="19">
        <v>60748.027976359997</v>
      </c>
      <c r="H365" s="19"/>
      <c r="I365" s="18"/>
      <c r="J365" s="19"/>
      <c r="K365" s="19">
        <v>52663.389143039996</v>
      </c>
      <c r="L365" s="19">
        <v>3232.1179999999995</v>
      </c>
      <c r="M365" s="87">
        <v>55895.507143039998</v>
      </c>
    </row>
    <row r="366" spans="1:13" ht="24.75" hidden="1" customHeight="1" x14ac:dyDescent="0.25">
      <c r="A366" s="84" t="s">
        <v>570</v>
      </c>
      <c r="B366" s="11" t="s">
        <v>571</v>
      </c>
      <c r="C366" s="12" t="s">
        <v>28</v>
      </c>
      <c r="D366" s="13">
        <v>1</v>
      </c>
      <c r="E366" s="13">
        <f>[1]CPUs!I2652</f>
        <v>2242.6764000000003</v>
      </c>
      <c r="F366" s="13">
        <v>2772.6208333200002</v>
      </c>
      <c r="G366" s="13">
        <v>2772.6208333200002</v>
      </c>
      <c r="H366" s="13">
        <v>0</v>
      </c>
      <c r="I366" s="13">
        <v>0</v>
      </c>
      <c r="J366" s="13">
        <v>0</v>
      </c>
      <c r="K366" s="13">
        <v>0</v>
      </c>
      <c r="L366" s="13">
        <v>0</v>
      </c>
      <c r="M366" s="85">
        <v>0</v>
      </c>
    </row>
    <row r="367" spans="1:13" ht="24.75" hidden="1" customHeight="1" x14ac:dyDescent="0.25">
      <c r="A367" s="84" t="s">
        <v>572</v>
      </c>
      <c r="B367" s="11" t="s">
        <v>573</v>
      </c>
      <c r="C367" s="12" t="s">
        <v>28</v>
      </c>
      <c r="D367" s="13">
        <v>1</v>
      </c>
      <c r="E367" s="13">
        <f>[1]CPUs!I2679</f>
        <v>507.29</v>
      </c>
      <c r="F367" s="13">
        <v>627.16</v>
      </c>
      <c r="G367" s="13">
        <v>627.16</v>
      </c>
      <c r="H367" s="13">
        <v>0</v>
      </c>
      <c r="I367" s="13">
        <v>0</v>
      </c>
      <c r="J367" s="13">
        <v>0</v>
      </c>
      <c r="K367" s="13">
        <v>0</v>
      </c>
      <c r="L367" s="13">
        <v>0</v>
      </c>
      <c r="M367" s="85">
        <v>0</v>
      </c>
    </row>
    <row r="368" spans="1:13" ht="24.75" hidden="1" customHeight="1" x14ac:dyDescent="0.25">
      <c r="A368" s="84" t="s">
        <v>574</v>
      </c>
      <c r="B368" s="11" t="s">
        <v>575</v>
      </c>
      <c r="C368" s="12" t="s">
        <v>28</v>
      </c>
      <c r="D368" s="13">
        <v>1</v>
      </c>
      <c r="E368" s="13">
        <f>[1]CPUs!I2688</f>
        <v>1255.7216600000002</v>
      </c>
      <c r="F368" s="13">
        <v>1452.74</v>
      </c>
      <c r="G368" s="13">
        <v>1452.74</v>
      </c>
      <c r="H368" s="13">
        <v>0</v>
      </c>
      <c r="I368" s="13">
        <v>0</v>
      </c>
      <c r="J368" s="13">
        <v>0</v>
      </c>
      <c r="K368" s="13">
        <v>0</v>
      </c>
      <c r="L368" s="13">
        <v>0</v>
      </c>
      <c r="M368" s="85">
        <v>0</v>
      </c>
    </row>
    <row r="369" spans="1:13" ht="45" customHeight="1" x14ac:dyDescent="0.25">
      <c r="A369" s="84" t="s">
        <v>576</v>
      </c>
      <c r="B369" s="11" t="s">
        <v>577</v>
      </c>
      <c r="C369" s="12" t="s">
        <v>28</v>
      </c>
      <c r="D369" s="13">
        <v>1</v>
      </c>
      <c r="E369" s="13">
        <f>[1]CPUs!I2703</f>
        <v>42597.580799999996</v>
      </c>
      <c r="F369" s="13">
        <v>52663.389143039996</v>
      </c>
      <c r="G369" s="13">
        <v>52663.389143039996</v>
      </c>
      <c r="H369" s="13">
        <v>1</v>
      </c>
      <c r="I369" s="13">
        <v>0</v>
      </c>
      <c r="J369" s="13">
        <v>1</v>
      </c>
      <c r="K369" s="13">
        <v>52663.389143039996</v>
      </c>
      <c r="L369" s="13">
        <v>0</v>
      </c>
      <c r="M369" s="85">
        <v>52663.389143039996</v>
      </c>
    </row>
    <row r="370" spans="1:13" ht="24.75" customHeight="1" x14ac:dyDescent="0.25">
      <c r="A370" s="84" t="s">
        <v>578</v>
      </c>
      <c r="B370" s="11" t="s">
        <v>579</v>
      </c>
      <c r="C370" s="12" t="s">
        <v>28</v>
      </c>
      <c r="D370" s="13">
        <v>3</v>
      </c>
      <c r="E370" s="13">
        <f>[1]CPUs!I2713</f>
        <v>71.73</v>
      </c>
      <c r="F370" s="13">
        <v>88.67</v>
      </c>
      <c r="G370" s="13">
        <v>266.01</v>
      </c>
      <c r="H370" s="13">
        <v>0</v>
      </c>
      <c r="I370" s="13">
        <v>3</v>
      </c>
      <c r="J370" s="13">
        <v>3</v>
      </c>
      <c r="K370" s="13">
        <v>0</v>
      </c>
      <c r="L370" s="13">
        <v>266.01</v>
      </c>
      <c r="M370" s="85">
        <v>266.01</v>
      </c>
    </row>
    <row r="371" spans="1:13" ht="24.75" customHeight="1" x14ac:dyDescent="0.25">
      <c r="A371" s="84" t="s">
        <v>580</v>
      </c>
      <c r="B371" s="11" t="s">
        <v>581</v>
      </c>
      <c r="C371" s="12" t="s">
        <v>28</v>
      </c>
      <c r="D371" s="13">
        <v>1</v>
      </c>
      <c r="E371" s="13">
        <f>[1]CPUs!I2721</f>
        <v>12.12</v>
      </c>
      <c r="F371" s="13">
        <v>14.98</v>
      </c>
      <c r="G371" s="13">
        <v>14.98</v>
      </c>
      <c r="H371" s="13">
        <v>0</v>
      </c>
      <c r="I371" s="13">
        <v>1</v>
      </c>
      <c r="J371" s="13">
        <v>1</v>
      </c>
      <c r="K371" s="13">
        <v>0</v>
      </c>
      <c r="L371" s="13">
        <v>14.98</v>
      </c>
      <c r="M371" s="85">
        <v>14.98</v>
      </c>
    </row>
    <row r="372" spans="1:13" ht="24.75" customHeight="1" x14ac:dyDescent="0.25">
      <c r="A372" s="84" t="s">
        <v>582</v>
      </c>
      <c r="B372" s="11" t="s">
        <v>583</v>
      </c>
      <c r="C372" s="12" t="s">
        <v>28</v>
      </c>
      <c r="D372" s="13">
        <v>1</v>
      </c>
      <c r="E372" s="13">
        <f>[1]CPUs!I2729</f>
        <v>2272.9499999999998</v>
      </c>
      <c r="F372" s="13">
        <v>2629.58</v>
      </c>
      <c r="G372" s="13">
        <v>2629.58</v>
      </c>
      <c r="H372" s="13">
        <v>0</v>
      </c>
      <c r="I372" s="13">
        <v>1</v>
      </c>
      <c r="J372" s="13">
        <v>1</v>
      </c>
      <c r="K372" s="13">
        <v>0</v>
      </c>
      <c r="L372" s="13">
        <v>2629.58</v>
      </c>
      <c r="M372" s="85">
        <v>2629.58</v>
      </c>
    </row>
    <row r="373" spans="1:13" ht="24.75" customHeight="1" x14ac:dyDescent="0.25">
      <c r="A373" s="84" t="s">
        <v>584</v>
      </c>
      <c r="B373" s="11" t="s">
        <v>585</v>
      </c>
      <c r="C373" s="12" t="s">
        <v>28</v>
      </c>
      <c r="D373" s="13">
        <v>10</v>
      </c>
      <c r="E373" s="13">
        <f>[1]CPUs!I2735</f>
        <v>5.22</v>
      </c>
      <c r="F373" s="13">
        <v>6.04</v>
      </c>
      <c r="G373" s="13">
        <v>60.4</v>
      </c>
      <c r="H373" s="13">
        <v>0</v>
      </c>
      <c r="I373" s="13">
        <v>10</v>
      </c>
      <c r="J373" s="13">
        <v>10</v>
      </c>
      <c r="K373" s="13">
        <v>0</v>
      </c>
      <c r="L373" s="13">
        <v>60.4</v>
      </c>
      <c r="M373" s="85">
        <v>60.4</v>
      </c>
    </row>
    <row r="374" spans="1:13" ht="24.75" customHeight="1" x14ac:dyDescent="0.25">
      <c r="A374" s="84" t="s">
        <v>586</v>
      </c>
      <c r="B374" s="11" t="s">
        <v>587</v>
      </c>
      <c r="C374" s="12" t="s">
        <v>28</v>
      </c>
      <c r="D374" s="13">
        <v>10</v>
      </c>
      <c r="E374" s="13">
        <f>[1]CPUs!I2741</f>
        <v>6.5</v>
      </c>
      <c r="F374" s="13">
        <v>7.52</v>
      </c>
      <c r="G374" s="13">
        <v>75.199999999999989</v>
      </c>
      <c r="H374" s="13">
        <v>0</v>
      </c>
      <c r="I374" s="13">
        <v>10</v>
      </c>
      <c r="J374" s="13">
        <v>10</v>
      </c>
      <c r="K374" s="13">
        <v>0</v>
      </c>
      <c r="L374" s="13">
        <v>75.199999999999989</v>
      </c>
      <c r="M374" s="85">
        <v>75.199999999999989</v>
      </c>
    </row>
    <row r="375" spans="1:13" ht="24.75" customHeight="1" x14ac:dyDescent="0.25">
      <c r="A375" s="84" t="s">
        <v>588</v>
      </c>
      <c r="B375" s="11" t="s">
        <v>589</v>
      </c>
      <c r="C375" s="12" t="s">
        <v>28</v>
      </c>
      <c r="D375" s="13">
        <v>0.1</v>
      </c>
      <c r="E375" s="13">
        <f>[1]CPUs!I2747</f>
        <v>90.31</v>
      </c>
      <c r="F375" s="13">
        <v>104.48</v>
      </c>
      <c r="G375" s="13">
        <v>10.448</v>
      </c>
      <c r="H375" s="13">
        <v>0</v>
      </c>
      <c r="I375" s="13">
        <v>0.1</v>
      </c>
      <c r="J375" s="13">
        <v>0.1</v>
      </c>
      <c r="K375" s="13">
        <v>0</v>
      </c>
      <c r="L375" s="13">
        <v>10.448</v>
      </c>
      <c r="M375" s="85">
        <v>10.448</v>
      </c>
    </row>
    <row r="376" spans="1:13" ht="24.75" customHeight="1" x14ac:dyDescent="0.25">
      <c r="A376" s="84" t="s">
        <v>590</v>
      </c>
      <c r="B376" s="11" t="s">
        <v>591</v>
      </c>
      <c r="C376" s="12" t="s">
        <v>28</v>
      </c>
      <c r="D376" s="13">
        <v>10</v>
      </c>
      <c r="E376" s="13">
        <f>[1]CPUs!I2754</f>
        <v>14.2</v>
      </c>
      <c r="F376" s="13">
        <v>17.55</v>
      </c>
      <c r="G376" s="13">
        <v>175.5</v>
      </c>
      <c r="H376" s="13">
        <v>0</v>
      </c>
      <c r="I376" s="13">
        <v>10</v>
      </c>
      <c r="J376" s="13">
        <v>10</v>
      </c>
      <c r="K376" s="13">
        <v>0</v>
      </c>
      <c r="L376" s="13">
        <v>175.5</v>
      </c>
      <c r="M376" s="85">
        <v>175.5</v>
      </c>
    </row>
    <row r="377" spans="1:13" ht="24.75" customHeight="1" x14ac:dyDescent="0.25">
      <c r="A377" s="86" t="s">
        <v>592</v>
      </c>
      <c r="B377" s="15" t="s">
        <v>593</v>
      </c>
      <c r="C377" s="15"/>
      <c r="D377" s="19"/>
      <c r="E377" s="18"/>
      <c r="F377" s="18"/>
      <c r="G377" s="19">
        <v>4050.8</v>
      </c>
      <c r="H377" s="19"/>
      <c r="I377" s="18"/>
      <c r="J377" s="19"/>
      <c r="K377" s="19">
        <v>4050.8</v>
      </c>
      <c r="L377" s="19">
        <v>0</v>
      </c>
      <c r="M377" s="19">
        <v>4050.8</v>
      </c>
    </row>
    <row r="378" spans="1:13" ht="24.75" customHeight="1" x14ac:dyDescent="0.25">
      <c r="A378" s="84" t="s">
        <v>594</v>
      </c>
      <c r="B378" s="11" t="s">
        <v>595</v>
      </c>
      <c r="C378" s="12" t="s">
        <v>46</v>
      </c>
      <c r="D378" s="13">
        <v>20</v>
      </c>
      <c r="E378" s="13">
        <f>[1]CPUs!I2762</f>
        <v>59.17</v>
      </c>
      <c r="F378" s="13">
        <v>73.150000000000006</v>
      </c>
      <c r="G378" s="13">
        <v>1463</v>
      </c>
      <c r="H378" s="13">
        <v>20</v>
      </c>
      <c r="I378" s="13">
        <v>0</v>
      </c>
      <c r="J378" s="13">
        <v>20</v>
      </c>
      <c r="K378" s="13">
        <v>1463</v>
      </c>
      <c r="L378" s="13">
        <v>0</v>
      </c>
      <c r="M378" s="85">
        <v>1463</v>
      </c>
    </row>
    <row r="379" spans="1:13" ht="24.75" hidden="1" customHeight="1" x14ac:dyDescent="0.25">
      <c r="A379" s="84" t="s">
        <v>596</v>
      </c>
      <c r="B379" s="11" t="s">
        <v>597</v>
      </c>
      <c r="C379" s="12" t="s">
        <v>28</v>
      </c>
      <c r="D379" s="13">
        <v>0</v>
      </c>
      <c r="E379" s="13">
        <f>[1]CPUs!I2770</f>
        <v>17.71</v>
      </c>
      <c r="F379" s="13">
        <v>21.89</v>
      </c>
      <c r="G379" s="13">
        <v>0</v>
      </c>
      <c r="H379" s="13">
        <v>0</v>
      </c>
      <c r="I379" s="13">
        <v>0</v>
      </c>
      <c r="J379" s="13">
        <v>0</v>
      </c>
      <c r="K379" s="13">
        <v>0</v>
      </c>
      <c r="L379" s="13">
        <v>0</v>
      </c>
      <c r="M379" s="85">
        <v>0</v>
      </c>
    </row>
    <row r="380" spans="1:13" ht="24.75" customHeight="1" x14ac:dyDescent="0.25">
      <c r="A380" s="84" t="s">
        <v>598</v>
      </c>
      <c r="B380" s="11" t="s">
        <v>599</v>
      </c>
      <c r="C380" s="12" t="s">
        <v>28</v>
      </c>
      <c r="D380" s="13">
        <v>15</v>
      </c>
      <c r="E380" s="13">
        <f>[1]CPUs!I2778</f>
        <v>81.53</v>
      </c>
      <c r="F380" s="13">
        <v>100.79</v>
      </c>
      <c r="G380" s="13">
        <v>1511.8500000000001</v>
      </c>
      <c r="H380" s="13">
        <v>15</v>
      </c>
      <c r="I380" s="13">
        <v>0</v>
      </c>
      <c r="J380" s="13">
        <v>15</v>
      </c>
      <c r="K380" s="13">
        <v>1511.8500000000001</v>
      </c>
      <c r="L380" s="13">
        <v>0</v>
      </c>
      <c r="M380" s="85">
        <v>1511.8500000000001</v>
      </c>
    </row>
    <row r="381" spans="1:13" ht="24.75" customHeight="1" x14ac:dyDescent="0.25">
      <c r="A381" s="84" t="s">
        <v>600</v>
      </c>
      <c r="B381" s="11" t="s">
        <v>601</v>
      </c>
      <c r="C381" s="12" t="s">
        <v>28</v>
      </c>
      <c r="D381" s="13">
        <v>15</v>
      </c>
      <c r="E381" s="13">
        <f>[1]CPUs!I2786</f>
        <v>46.02</v>
      </c>
      <c r="F381" s="13">
        <v>56.89</v>
      </c>
      <c r="G381" s="13">
        <v>853.35</v>
      </c>
      <c r="H381" s="13">
        <v>15</v>
      </c>
      <c r="I381" s="13">
        <v>0</v>
      </c>
      <c r="J381" s="13">
        <v>15</v>
      </c>
      <c r="K381" s="13">
        <v>853.35</v>
      </c>
      <c r="L381" s="13">
        <v>0</v>
      </c>
      <c r="M381" s="85">
        <v>853.35</v>
      </c>
    </row>
    <row r="382" spans="1:13" ht="24.75" hidden="1" customHeight="1" x14ac:dyDescent="0.25">
      <c r="A382" s="84" t="s">
        <v>602</v>
      </c>
      <c r="B382" s="11" t="s">
        <v>603</v>
      </c>
      <c r="C382" s="12" t="s">
        <v>46</v>
      </c>
      <c r="D382" s="13">
        <v>0</v>
      </c>
      <c r="E382" s="13">
        <f>[1]CPUs!I2795</f>
        <v>2.94</v>
      </c>
      <c r="F382" s="13">
        <v>3.4</v>
      </c>
      <c r="G382" s="13">
        <v>0</v>
      </c>
      <c r="H382" s="13">
        <v>0</v>
      </c>
      <c r="I382" s="13">
        <v>0</v>
      </c>
      <c r="J382" s="13">
        <v>0</v>
      </c>
      <c r="K382" s="13">
        <v>0</v>
      </c>
      <c r="L382" s="13">
        <v>0</v>
      </c>
      <c r="M382" s="85">
        <v>0</v>
      </c>
    </row>
    <row r="383" spans="1:13" ht="24.75" customHeight="1" x14ac:dyDescent="0.25">
      <c r="A383" s="84" t="s">
        <v>604</v>
      </c>
      <c r="B383" s="11" t="s">
        <v>605</v>
      </c>
      <c r="C383" s="12" t="s">
        <v>28</v>
      </c>
      <c r="D383" s="13">
        <v>15</v>
      </c>
      <c r="E383" s="13">
        <f>[1]CPUs!I2801</f>
        <v>12.83</v>
      </c>
      <c r="F383" s="13">
        <v>14.84</v>
      </c>
      <c r="G383" s="13">
        <v>222.6</v>
      </c>
      <c r="H383" s="13">
        <v>15</v>
      </c>
      <c r="I383" s="13">
        <v>0</v>
      </c>
      <c r="J383" s="13">
        <v>15</v>
      </c>
      <c r="K383" s="13">
        <v>222.6</v>
      </c>
      <c r="L383" s="13">
        <v>0</v>
      </c>
      <c r="M383" s="85">
        <v>222.6</v>
      </c>
    </row>
    <row r="384" spans="1:13" ht="24.75" hidden="1" customHeight="1" x14ac:dyDescent="0.25">
      <c r="A384" s="84" t="s">
        <v>606</v>
      </c>
      <c r="B384" s="11" t="s">
        <v>607</v>
      </c>
      <c r="C384" s="12" t="s">
        <v>28</v>
      </c>
      <c r="D384" s="13">
        <v>0</v>
      </c>
      <c r="E384" s="13">
        <f>[1]CPUs!I2808</f>
        <v>92.13</v>
      </c>
      <c r="F384" s="13">
        <v>113.9</v>
      </c>
      <c r="G384" s="13">
        <v>0</v>
      </c>
      <c r="H384" s="13">
        <v>0</v>
      </c>
      <c r="I384" s="13">
        <v>0</v>
      </c>
      <c r="J384" s="13">
        <v>0</v>
      </c>
      <c r="K384" s="13">
        <v>0</v>
      </c>
      <c r="L384" s="13">
        <v>0</v>
      </c>
      <c r="M384" s="85">
        <v>0</v>
      </c>
    </row>
    <row r="385" spans="1:13" ht="24.75" hidden="1" customHeight="1" x14ac:dyDescent="0.25">
      <c r="A385" s="84" t="s">
        <v>608</v>
      </c>
      <c r="B385" s="11" t="s">
        <v>609</v>
      </c>
      <c r="C385" s="12" t="s">
        <v>28</v>
      </c>
      <c r="D385" s="13">
        <v>0</v>
      </c>
      <c r="E385" s="13">
        <f>[1]CPUs!I2816</f>
        <v>74.23</v>
      </c>
      <c r="F385" s="13">
        <v>91.77</v>
      </c>
      <c r="G385" s="13">
        <v>0</v>
      </c>
      <c r="H385" s="13">
        <v>0</v>
      </c>
      <c r="I385" s="13">
        <v>0</v>
      </c>
      <c r="J385" s="13">
        <v>0</v>
      </c>
      <c r="K385" s="13">
        <v>0</v>
      </c>
      <c r="L385" s="13">
        <v>0</v>
      </c>
      <c r="M385" s="85">
        <v>0</v>
      </c>
    </row>
    <row r="386" spans="1:13" ht="24.75" hidden="1" customHeight="1" x14ac:dyDescent="0.25">
      <c r="A386" s="84" t="s">
        <v>610</v>
      </c>
      <c r="B386" s="11" t="s">
        <v>611</v>
      </c>
      <c r="C386" s="12" t="s">
        <v>46</v>
      </c>
      <c r="D386" s="13">
        <v>0</v>
      </c>
      <c r="E386" s="13">
        <f>[1]CPUs!I2824</f>
        <v>106.74677000000001</v>
      </c>
      <c r="F386" s="13">
        <v>131.97103175100003</v>
      </c>
      <c r="G386" s="13">
        <v>0</v>
      </c>
      <c r="H386" s="13">
        <v>0</v>
      </c>
      <c r="I386" s="13">
        <v>0</v>
      </c>
      <c r="J386" s="13">
        <v>0</v>
      </c>
      <c r="K386" s="13">
        <v>0</v>
      </c>
      <c r="L386" s="13">
        <v>0</v>
      </c>
      <c r="M386" s="85">
        <v>0</v>
      </c>
    </row>
    <row r="387" spans="1:13" ht="24.75" customHeight="1" x14ac:dyDescent="0.25">
      <c r="A387" s="86" t="s">
        <v>612</v>
      </c>
      <c r="B387" s="15" t="s">
        <v>613</v>
      </c>
      <c r="C387" s="15"/>
      <c r="D387" s="19"/>
      <c r="E387" s="18"/>
      <c r="F387" s="18"/>
      <c r="G387" s="19">
        <v>144042.7293867424</v>
      </c>
      <c r="H387" s="19"/>
      <c r="I387" s="19"/>
      <c r="J387" s="19"/>
      <c r="K387" s="19">
        <v>144042.7293867424</v>
      </c>
      <c r="L387" s="19">
        <v>0</v>
      </c>
      <c r="M387" s="87">
        <v>144042.7293867424</v>
      </c>
    </row>
    <row r="388" spans="1:13" ht="24.75" hidden="1" customHeight="1" x14ac:dyDescent="0.25">
      <c r="A388" s="84" t="s">
        <v>614</v>
      </c>
      <c r="B388" s="11" t="s">
        <v>615</v>
      </c>
      <c r="C388" s="12" t="s">
        <v>46</v>
      </c>
      <c r="D388" s="13">
        <v>0</v>
      </c>
      <c r="E388" s="13">
        <f>[1]CPUs!I2832</f>
        <v>77.61</v>
      </c>
      <c r="F388" s="13">
        <v>95.94</v>
      </c>
      <c r="G388" s="13">
        <v>0</v>
      </c>
      <c r="H388" s="13">
        <v>0</v>
      </c>
      <c r="I388" s="13">
        <v>0</v>
      </c>
      <c r="J388" s="13">
        <v>0</v>
      </c>
      <c r="K388" s="13">
        <v>0</v>
      </c>
      <c r="L388" s="13">
        <v>0</v>
      </c>
      <c r="M388" s="85">
        <v>0</v>
      </c>
    </row>
    <row r="389" spans="1:13" ht="24.75" hidden="1" customHeight="1" x14ac:dyDescent="0.25">
      <c r="A389" s="84" t="s">
        <v>616</v>
      </c>
      <c r="B389" s="11" t="s">
        <v>617</v>
      </c>
      <c r="C389" s="12" t="s">
        <v>46</v>
      </c>
      <c r="D389" s="13">
        <v>0</v>
      </c>
      <c r="E389" s="13">
        <f>[1]CPUs!I2840</f>
        <v>38.29</v>
      </c>
      <c r="F389" s="13">
        <v>47.33</v>
      </c>
      <c r="G389" s="13">
        <v>0</v>
      </c>
      <c r="H389" s="13">
        <v>0</v>
      </c>
      <c r="I389" s="13">
        <v>0</v>
      </c>
      <c r="J389" s="13">
        <v>0</v>
      </c>
      <c r="K389" s="13">
        <v>0</v>
      </c>
      <c r="L389" s="13">
        <v>0</v>
      </c>
      <c r="M389" s="85">
        <v>0</v>
      </c>
    </row>
    <row r="390" spans="1:13" ht="24.75" customHeight="1" x14ac:dyDescent="0.25">
      <c r="A390" s="84" t="s">
        <v>618</v>
      </c>
      <c r="B390" s="11" t="s">
        <v>619</v>
      </c>
      <c r="C390" s="12" t="s">
        <v>46</v>
      </c>
      <c r="D390" s="13">
        <v>19.5</v>
      </c>
      <c r="E390" s="13">
        <f>[1]CPUs!I2848</f>
        <v>58.06</v>
      </c>
      <c r="F390" s="13">
        <v>71.77</v>
      </c>
      <c r="G390" s="13">
        <v>1399.5149999999999</v>
      </c>
      <c r="H390" s="13">
        <v>19.5</v>
      </c>
      <c r="I390" s="13">
        <v>0</v>
      </c>
      <c r="J390" s="13">
        <v>19.5</v>
      </c>
      <c r="K390" s="13">
        <v>1399.5149999999999</v>
      </c>
      <c r="L390" s="13">
        <v>0</v>
      </c>
      <c r="M390" s="85">
        <v>1399.5149999999999</v>
      </c>
    </row>
    <row r="391" spans="1:13" ht="24.75" hidden="1" customHeight="1" x14ac:dyDescent="0.25">
      <c r="A391" s="84" t="s">
        <v>620</v>
      </c>
      <c r="B391" s="11" t="s">
        <v>621</v>
      </c>
      <c r="C391" s="12" t="s">
        <v>46</v>
      </c>
      <c r="D391" s="13">
        <v>0</v>
      </c>
      <c r="E391" s="13">
        <f>[1]CPUs!I2856</f>
        <v>77.61</v>
      </c>
      <c r="F391" s="13">
        <v>95.94</v>
      </c>
      <c r="G391" s="13">
        <v>0</v>
      </c>
      <c r="H391" s="13">
        <v>0</v>
      </c>
      <c r="I391" s="13">
        <v>0</v>
      </c>
      <c r="J391" s="13">
        <v>0</v>
      </c>
      <c r="K391" s="13">
        <v>0</v>
      </c>
      <c r="L391" s="13">
        <v>0</v>
      </c>
      <c r="M391" s="85">
        <v>0</v>
      </c>
    </row>
    <row r="392" spans="1:13" ht="24.75" hidden="1" customHeight="1" x14ac:dyDescent="0.25">
      <c r="A392" s="84" t="s">
        <v>622</v>
      </c>
      <c r="B392" s="11" t="s">
        <v>623</v>
      </c>
      <c r="C392" s="12" t="s">
        <v>46</v>
      </c>
      <c r="D392" s="13">
        <v>0</v>
      </c>
      <c r="E392" s="13">
        <f>[1]CPUs!I2864</f>
        <v>53.175640000000001</v>
      </c>
      <c r="F392" s="13">
        <v>65.741043732000009</v>
      </c>
      <c r="G392" s="13">
        <v>0</v>
      </c>
      <c r="H392" s="13">
        <v>0</v>
      </c>
      <c r="I392" s="13">
        <v>0</v>
      </c>
      <c r="J392" s="13">
        <v>0</v>
      </c>
      <c r="K392" s="13">
        <v>0</v>
      </c>
      <c r="L392" s="13">
        <v>0</v>
      </c>
      <c r="M392" s="85">
        <v>0</v>
      </c>
    </row>
    <row r="393" spans="1:13" ht="24.75" hidden="1" customHeight="1" x14ac:dyDescent="0.25">
      <c r="A393" s="84" t="s">
        <v>624</v>
      </c>
      <c r="B393" s="11" t="s">
        <v>625</v>
      </c>
      <c r="C393" s="12" t="s">
        <v>46</v>
      </c>
      <c r="D393" s="13">
        <v>0</v>
      </c>
      <c r="E393" s="13">
        <f>[1]CPUs!I2872</f>
        <v>97.66</v>
      </c>
      <c r="F393" s="13">
        <v>120.73</v>
      </c>
      <c r="G393" s="13">
        <v>0</v>
      </c>
      <c r="H393" s="13">
        <v>0</v>
      </c>
      <c r="I393" s="13">
        <v>0</v>
      </c>
      <c r="J393" s="13">
        <v>0</v>
      </c>
      <c r="K393" s="13">
        <v>0</v>
      </c>
      <c r="L393" s="13">
        <v>0</v>
      </c>
      <c r="M393" s="85">
        <v>0</v>
      </c>
    </row>
    <row r="394" spans="1:13" ht="24.75" customHeight="1" x14ac:dyDescent="0.25">
      <c r="A394" s="84" t="s">
        <v>626</v>
      </c>
      <c r="B394" s="11" t="s">
        <v>627</v>
      </c>
      <c r="C394" s="12" t="s">
        <v>46</v>
      </c>
      <c r="D394" s="13">
        <v>10.3</v>
      </c>
      <c r="E394" s="13">
        <f>[1]CPUs!I2880</f>
        <v>116.66</v>
      </c>
      <c r="F394" s="13">
        <v>144.22</v>
      </c>
      <c r="G394" s="13">
        <v>1485.4660000000001</v>
      </c>
      <c r="H394" s="13">
        <v>10.3</v>
      </c>
      <c r="I394" s="13">
        <v>0</v>
      </c>
      <c r="J394" s="13">
        <v>10.3</v>
      </c>
      <c r="K394" s="13">
        <v>1485.4660000000001</v>
      </c>
      <c r="L394" s="13">
        <v>0</v>
      </c>
      <c r="M394" s="85">
        <v>1485.4660000000001</v>
      </c>
    </row>
    <row r="395" spans="1:13" ht="24.75" hidden="1" customHeight="1" x14ac:dyDescent="0.25">
      <c r="A395" s="84" t="s">
        <v>628</v>
      </c>
      <c r="B395" s="11" t="s">
        <v>629</v>
      </c>
      <c r="C395" s="12" t="s">
        <v>46</v>
      </c>
      <c r="D395" s="13">
        <v>0</v>
      </c>
      <c r="E395" s="13">
        <f>[1]CPUs!I2888</f>
        <v>86.1</v>
      </c>
      <c r="F395" s="13">
        <v>106.44</v>
      </c>
      <c r="G395" s="13">
        <v>0</v>
      </c>
      <c r="H395" s="13">
        <v>0</v>
      </c>
      <c r="I395" s="13">
        <v>0</v>
      </c>
      <c r="J395" s="13">
        <v>0</v>
      </c>
      <c r="K395" s="13">
        <v>0</v>
      </c>
      <c r="L395" s="13">
        <v>0</v>
      </c>
      <c r="M395" s="85">
        <v>0</v>
      </c>
    </row>
    <row r="396" spans="1:13" ht="24.75" hidden="1" customHeight="1" x14ac:dyDescent="0.25">
      <c r="A396" s="84" t="s">
        <v>630</v>
      </c>
      <c r="B396" s="11" t="s">
        <v>631</v>
      </c>
      <c r="C396" s="12" t="s">
        <v>46</v>
      </c>
      <c r="D396" s="13">
        <v>0</v>
      </c>
      <c r="E396" s="13">
        <f>[1]CPUs!I2896</f>
        <v>118.35817999999999</v>
      </c>
      <c r="F396" s="13">
        <v>146.326217934</v>
      </c>
      <c r="G396" s="13">
        <v>0</v>
      </c>
      <c r="H396" s="13">
        <v>0</v>
      </c>
      <c r="I396" s="13">
        <v>0</v>
      </c>
      <c r="J396" s="13">
        <v>0</v>
      </c>
      <c r="K396" s="13">
        <v>0</v>
      </c>
      <c r="L396" s="13">
        <v>0</v>
      </c>
      <c r="M396" s="85">
        <v>0</v>
      </c>
    </row>
    <row r="397" spans="1:13" ht="24.75" hidden="1" customHeight="1" x14ac:dyDescent="0.25">
      <c r="A397" s="84" t="s">
        <v>632</v>
      </c>
      <c r="B397" s="11" t="s">
        <v>633</v>
      </c>
      <c r="C397" s="12" t="s">
        <v>46</v>
      </c>
      <c r="D397" s="13">
        <v>0</v>
      </c>
      <c r="E397" s="13">
        <f>[1]CPUs!I2904</f>
        <v>42.957740000000001</v>
      </c>
      <c r="F397" s="13">
        <v>53.108653962000005</v>
      </c>
      <c r="G397" s="13">
        <v>0</v>
      </c>
      <c r="H397" s="13">
        <v>0</v>
      </c>
      <c r="I397" s="13">
        <v>0</v>
      </c>
      <c r="J397" s="13">
        <v>0</v>
      </c>
      <c r="K397" s="13">
        <v>0</v>
      </c>
      <c r="L397" s="13">
        <v>0</v>
      </c>
      <c r="M397" s="85">
        <v>0</v>
      </c>
    </row>
    <row r="398" spans="1:13" ht="24.75" hidden="1" customHeight="1" x14ac:dyDescent="0.25">
      <c r="A398" s="84" t="s">
        <v>634</v>
      </c>
      <c r="B398" s="11" t="s">
        <v>635</v>
      </c>
      <c r="C398" s="12" t="s">
        <v>46</v>
      </c>
      <c r="D398" s="13">
        <v>0</v>
      </c>
      <c r="E398" s="13">
        <f>[1]CPUs!I2912</f>
        <v>49.756839999999997</v>
      </c>
      <c r="F398" s="13">
        <v>61.514381291999996</v>
      </c>
      <c r="G398" s="13">
        <v>0</v>
      </c>
      <c r="H398" s="13">
        <v>0</v>
      </c>
      <c r="I398" s="13">
        <v>0</v>
      </c>
      <c r="J398" s="13">
        <v>0</v>
      </c>
      <c r="K398" s="13">
        <v>0</v>
      </c>
      <c r="L398" s="13">
        <v>0</v>
      </c>
      <c r="M398" s="85">
        <v>0</v>
      </c>
    </row>
    <row r="399" spans="1:13" ht="24.75" customHeight="1" x14ac:dyDescent="0.25">
      <c r="A399" s="84" t="s">
        <v>636</v>
      </c>
      <c r="B399" s="11" t="s">
        <v>637</v>
      </c>
      <c r="C399" s="12" t="s">
        <v>46</v>
      </c>
      <c r="D399" s="13">
        <v>2669.7</v>
      </c>
      <c r="E399" s="13">
        <f>[1]CPUs!I2920</f>
        <v>39.515839999999997</v>
      </c>
      <c r="F399" s="13">
        <v>48.853432991999995</v>
      </c>
      <c r="G399" s="13">
        <v>130424.01005874238</v>
      </c>
      <c r="H399" s="13">
        <v>2669.7</v>
      </c>
      <c r="I399" s="13">
        <v>0</v>
      </c>
      <c r="J399" s="13">
        <v>2669.7</v>
      </c>
      <c r="K399" s="13">
        <v>130424.01005874238</v>
      </c>
      <c r="L399" s="13">
        <v>0</v>
      </c>
      <c r="M399" s="85">
        <v>130424.01005874238</v>
      </c>
    </row>
    <row r="400" spans="1:13" ht="24.75" customHeight="1" x14ac:dyDescent="0.25">
      <c r="A400" s="84" t="s">
        <v>638</v>
      </c>
      <c r="B400" s="11" t="s">
        <v>639</v>
      </c>
      <c r="C400" s="12" t="s">
        <v>46</v>
      </c>
      <c r="D400" s="13">
        <v>350</v>
      </c>
      <c r="E400" s="13">
        <f>[1]CPUs!I2928</f>
        <v>21.201599999999999</v>
      </c>
      <c r="F400" s="13">
        <v>26.21153808</v>
      </c>
      <c r="G400" s="13">
        <v>9174.0383280000005</v>
      </c>
      <c r="H400" s="13">
        <v>350</v>
      </c>
      <c r="I400" s="13">
        <v>0</v>
      </c>
      <c r="J400" s="13">
        <v>350</v>
      </c>
      <c r="K400" s="13">
        <v>9174.0383280000005</v>
      </c>
      <c r="L400" s="13">
        <v>0</v>
      </c>
      <c r="M400" s="85">
        <v>9174.0383280000005</v>
      </c>
    </row>
    <row r="401" spans="1:13" ht="24.75" customHeight="1" x14ac:dyDescent="0.25">
      <c r="A401" s="84" t="s">
        <v>640</v>
      </c>
      <c r="B401" s="11" t="s">
        <v>641</v>
      </c>
      <c r="C401" s="12" t="s">
        <v>46</v>
      </c>
      <c r="D401" s="13">
        <v>45</v>
      </c>
      <c r="E401" s="13">
        <f>[1]CPUs!I2936</f>
        <v>28.04</v>
      </c>
      <c r="F401" s="13">
        <v>34.659999999999997</v>
      </c>
      <c r="G401" s="13">
        <v>1559.6999999999998</v>
      </c>
      <c r="H401" s="13">
        <v>45</v>
      </c>
      <c r="I401" s="13">
        <v>0</v>
      </c>
      <c r="J401" s="13">
        <v>45</v>
      </c>
      <c r="K401" s="13">
        <v>1559.6999999999998</v>
      </c>
      <c r="L401" s="13">
        <v>0</v>
      </c>
      <c r="M401" s="85">
        <v>1559.6999999999998</v>
      </c>
    </row>
    <row r="402" spans="1:13" ht="24.75" customHeight="1" x14ac:dyDescent="0.25">
      <c r="A402" s="86" t="s">
        <v>642</v>
      </c>
      <c r="B402" s="15" t="s">
        <v>643</v>
      </c>
      <c r="C402" s="15"/>
      <c r="D402" s="19"/>
      <c r="E402" s="18"/>
      <c r="F402" s="18"/>
      <c r="G402" s="19">
        <v>611907.29</v>
      </c>
      <c r="H402" s="19"/>
      <c r="I402" s="18"/>
      <c r="J402" s="19"/>
      <c r="K402" s="19">
        <v>601182.43999999994</v>
      </c>
      <c r="L402" s="19">
        <v>10724.85</v>
      </c>
      <c r="M402" s="87">
        <v>611907.29</v>
      </c>
    </row>
    <row r="403" spans="1:13" ht="48" customHeight="1" x14ac:dyDescent="0.25">
      <c r="A403" s="84" t="s">
        <v>644</v>
      </c>
      <c r="B403" s="11" t="s">
        <v>645</v>
      </c>
      <c r="C403" s="12" t="s">
        <v>28</v>
      </c>
      <c r="D403" s="13">
        <v>1</v>
      </c>
      <c r="E403" s="13">
        <f>[1]CPUs!I2943</f>
        <v>156391.79679999998</v>
      </c>
      <c r="F403" s="13">
        <v>180929.67</v>
      </c>
      <c r="G403" s="13">
        <v>180929.67</v>
      </c>
      <c r="H403" s="13">
        <v>1</v>
      </c>
      <c r="I403" s="13">
        <v>0</v>
      </c>
      <c r="J403" s="13">
        <v>1</v>
      </c>
      <c r="K403" s="13">
        <v>180929.67</v>
      </c>
      <c r="L403" s="13">
        <v>0</v>
      </c>
      <c r="M403" s="85">
        <v>180929.67</v>
      </c>
    </row>
    <row r="404" spans="1:13" ht="44.25" customHeight="1" x14ac:dyDescent="0.25">
      <c r="A404" s="84" t="s">
        <v>646</v>
      </c>
      <c r="B404" s="11" t="s">
        <v>647</v>
      </c>
      <c r="C404" s="12" t="s">
        <v>28</v>
      </c>
      <c r="D404" s="13">
        <v>1</v>
      </c>
      <c r="E404" s="13">
        <f>[1]CPUs!I2949</f>
        <v>54741.196399999993</v>
      </c>
      <c r="F404" s="13">
        <v>63330.09</v>
      </c>
      <c r="G404" s="13">
        <v>63330.09</v>
      </c>
      <c r="H404" s="13">
        <v>1</v>
      </c>
      <c r="I404" s="13">
        <v>0</v>
      </c>
      <c r="J404" s="13">
        <v>1</v>
      </c>
      <c r="K404" s="13">
        <v>63330.09</v>
      </c>
      <c r="L404" s="13">
        <v>0</v>
      </c>
      <c r="M404" s="85">
        <v>63330.09</v>
      </c>
    </row>
    <row r="405" spans="1:13" ht="24.75" customHeight="1" x14ac:dyDescent="0.25">
      <c r="A405" s="84" t="s">
        <v>648</v>
      </c>
      <c r="B405" s="11" t="s">
        <v>649</v>
      </c>
      <c r="C405" s="12" t="s">
        <v>28</v>
      </c>
      <c r="D405" s="13">
        <v>1</v>
      </c>
      <c r="E405" s="13">
        <f>[1]CPUs!I2955</f>
        <v>8674.9599999999991</v>
      </c>
      <c r="F405" s="13">
        <v>10724.85</v>
      </c>
      <c r="G405" s="13">
        <v>10724.85</v>
      </c>
      <c r="H405" s="13">
        <v>0</v>
      </c>
      <c r="I405" s="13">
        <v>1</v>
      </c>
      <c r="J405" s="13">
        <v>1</v>
      </c>
      <c r="K405" s="13">
        <v>0</v>
      </c>
      <c r="L405" s="13">
        <v>10724.85</v>
      </c>
      <c r="M405" s="85">
        <v>10724.85</v>
      </c>
    </row>
    <row r="406" spans="1:13" ht="54" customHeight="1" x14ac:dyDescent="0.25">
      <c r="A406" s="84" t="s">
        <v>650</v>
      </c>
      <c r="B406" s="11" t="s">
        <v>651</v>
      </c>
      <c r="C406" s="12" t="s">
        <v>28</v>
      </c>
      <c r="D406" s="13">
        <v>2</v>
      </c>
      <c r="E406" s="13">
        <f>[1]CPUs!I2962</f>
        <v>154258.226</v>
      </c>
      <c r="F406" s="13">
        <v>178461.34</v>
      </c>
      <c r="G406" s="13">
        <v>356922.68</v>
      </c>
      <c r="H406" s="13">
        <v>2</v>
      </c>
      <c r="I406" s="13">
        <v>0</v>
      </c>
      <c r="J406" s="13">
        <v>2</v>
      </c>
      <c r="K406" s="13">
        <v>356922.68</v>
      </c>
      <c r="L406" s="13">
        <v>0</v>
      </c>
      <c r="M406" s="85">
        <v>356922.68</v>
      </c>
    </row>
    <row r="407" spans="1:13" ht="24.75" customHeight="1" x14ac:dyDescent="0.25">
      <c r="A407" s="86" t="s">
        <v>652</v>
      </c>
      <c r="B407" s="15" t="s">
        <v>653</v>
      </c>
      <c r="C407" s="15"/>
      <c r="D407" s="19"/>
      <c r="E407" s="18"/>
      <c r="F407" s="18"/>
      <c r="G407" s="19">
        <v>182391.80089896853</v>
      </c>
      <c r="H407" s="19"/>
      <c r="I407" s="18"/>
      <c r="J407" s="19"/>
      <c r="K407" s="19">
        <v>136632.233630059</v>
      </c>
      <c r="L407" s="19">
        <v>35329.328128909576</v>
      </c>
      <c r="M407" s="87">
        <v>171961.56175896857</v>
      </c>
    </row>
    <row r="408" spans="1:13" ht="46.5" customHeight="1" x14ac:dyDescent="0.25">
      <c r="A408" s="84" t="s">
        <v>654</v>
      </c>
      <c r="B408" s="11" t="s">
        <v>655</v>
      </c>
      <c r="C408" s="12" t="s">
        <v>46</v>
      </c>
      <c r="D408" s="13">
        <v>210.14</v>
      </c>
      <c r="E408" s="13">
        <f>[1]CPUs!I2976</f>
        <v>79.788006999999993</v>
      </c>
      <c r="F408" s="13">
        <v>98.641913054099987</v>
      </c>
      <c r="G408" s="13">
        <v>20728.611609188571</v>
      </c>
      <c r="H408" s="13">
        <v>190</v>
      </c>
      <c r="I408" s="13">
        <v>20.14</v>
      </c>
      <c r="J408" s="13">
        <v>210.14</v>
      </c>
      <c r="K408" s="13">
        <v>18741.963480278999</v>
      </c>
      <c r="L408" s="13">
        <v>1986.6481289095739</v>
      </c>
      <c r="M408" s="85">
        <v>20728.611609188571</v>
      </c>
    </row>
    <row r="409" spans="1:13" ht="43.5" customHeight="1" x14ac:dyDescent="0.25">
      <c r="A409" s="84" t="s">
        <v>656</v>
      </c>
      <c r="B409" s="11" t="s">
        <v>657</v>
      </c>
      <c r="C409" s="12" t="s">
        <v>28</v>
      </c>
      <c r="D409" s="13">
        <v>39</v>
      </c>
      <c r="E409" s="13">
        <f>[1]CPUs!I2984</f>
        <v>117.78</v>
      </c>
      <c r="F409" s="13">
        <v>145.61000000000001</v>
      </c>
      <c r="G409" s="13">
        <v>5678.7900000000009</v>
      </c>
      <c r="H409" s="13">
        <v>39</v>
      </c>
      <c r="I409" s="13">
        <v>0</v>
      </c>
      <c r="J409" s="13">
        <v>39</v>
      </c>
      <c r="K409" s="13">
        <v>5678.7900000000009</v>
      </c>
      <c r="L409" s="13">
        <v>0</v>
      </c>
      <c r="M409" s="85">
        <v>5678.7900000000009</v>
      </c>
    </row>
    <row r="410" spans="1:13" ht="60" customHeight="1" x14ac:dyDescent="0.25">
      <c r="A410" s="84" t="s">
        <v>658</v>
      </c>
      <c r="B410" s="11" t="s">
        <v>659</v>
      </c>
      <c r="C410" s="12" t="s">
        <v>28</v>
      </c>
      <c r="D410" s="13">
        <v>9</v>
      </c>
      <c r="E410" s="13">
        <f>[1]CPUs!I2994</f>
        <v>157.97999999999999</v>
      </c>
      <c r="F410" s="13">
        <v>195.31</v>
      </c>
      <c r="G410" s="13">
        <v>1757.79</v>
      </c>
      <c r="H410" s="13">
        <v>9</v>
      </c>
      <c r="I410" s="13">
        <v>0</v>
      </c>
      <c r="J410" s="13">
        <v>9</v>
      </c>
      <c r="K410" s="13">
        <v>1757.79</v>
      </c>
      <c r="L410" s="13">
        <v>0</v>
      </c>
      <c r="M410" s="85">
        <v>1757.79</v>
      </c>
    </row>
    <row r="411" spans="1:13" ht="60.75" customHeight="1" x14ac:dyDescent="0.25">
      <c r="A411" s="84" t="s">
        <v>660</v>
      </c>
      <c r="B411" s="11" t="s">
        <v>661</v>
      </c>
      <c r="C411" s="12" t="s">
        <v>28</v>
      </c>
      <c r="D411" s="13">
        <v>11</v>
      </c>
      <c r="E411" s="13">
        <f>[1]CPUs!I3004</f>
        <v>1680.7386000000001</v>
      </c>
      <c r="F411" s="13">
        <v>2077.8971311800001</v>
      </c>
      <c r="G411" s="13">
        <v>22856.868442980001</v>
      </c>
      <c r="H411" s="13">
        <v>11</v>
      </c>
      <c r="I411" s="13">
        <v>0</v>
      </c>
      <c r="J411" s="13">
        <v>11</v>
      </c>
      <c r="K411" s="13">
        <v>22856.868442980001</v>
      </c>
      <c r="L411" s="13">
        <v>0</v>
      </c>
      <c r="M411" s="85">
        <v>22856.868442980001</v>
      </c>
    </row>
    <row r="412" spans="1:13" ht="24.75" customHeight="1" x14ac:dyDescent="0.25">
      <c r="A412" s="84" t="s">
        <v>662</v>
      </c>
      <c r="B412" s="11" t="s">
        <v>663</v>
      </c>
      <c r="C412" s="12" t="s">
        <v>28</v>
      </c>
      <c r="D412" s="13">
        <v>1</v>
      </c>
      <c r="E412" s="13">
        <f>[1]CPUs!I3018</f>
        <v>217.65</v>
      </c>
      <c r="F412" s="13">
        <v>269.08</v>
      </c>
      <c r="G412" s="13">
        <v>269.08</v>
      </c>
      <c r="H412" s="13">
        <v>0</v>
      </c>
      <c r="I412" s="13">
        <v>1</v>
      </c>
      <c r="J412" s="13">
        <v>1</v>
      </c>
      <c r="K412" s="13">
        <v>0</v>
      </c>
      <c r="L412" s="13">
        <v>269.08</v>
      </c>
      <c r="M412" s="85">
        <v>269.08</v>
      </c>
    </row>
    <row r="413" spans="1:13" ht="24.75" customHeight="1" x14ac:dyDescent="0.25">
      <c r="A413" s="84" t="s">
        <v>664</v>
      </c>
      <c r="B413" s="11" t="s">
        <v>665</v>
      </c>
      <c r="C413" s="12" t="s">
        <v>28</v>
      </c>
      <c r="D413" s="13">
        <v>1</v>
      </c>
      <c r="E413" s="13">
        <f>[1]CPUs!I3027</f>
        <v>917.04</v>
      </c>
      <c r="F413" s="13">
        <v>1133.73</v>
      </c>
      <c r="G413" s="13">
        <v>1133.73</v>
      </c>
      <c r="H413" s="13">
        <v>1</v>
      </c>
      <c r="I413" s="13">
        <v>0</v>
      </c>
      <c r="J413" s="13">
        <v>1</v>
      </c>
      <c r="K413" s="13">
        <v>1133.73</v>
      </c>
      <c r="L413" s="13">
        <v>0</v>
      </c>
      <c r="M413" s="85">
        <v>1133.73</v>
      </c>
    </row>
    <row r="414" spans="1:13" ht="24.75" customHeight="1" x14ac:dyDescent="0.25">
      <c r="A414" s="84" t="s">
        <v>666</v>
      </c>
      <c r="B414" s="11" t="s">
        <v>667</v>
      </c>
      <c r="C414" s="12" t="s">
        <v>28</v>
      </c>
      <c r="D414" s="13">
        <v>40</v>
      </c>
      <c r="E414" s="13">
        <f>[1]CPUs!I3036</f>
        <v>234.45359999999999</v>
      </c>
      <c r="F414" s="13">
        <v>289.85498568000003</v>
      </c>
      <c r="G414" s="13">
        <v>11594.199427200001</v>
      </c>
      <c r="H414" s="13">
        <v>40</v>
      </c>
      <c r="I414" s="13">
        <v>0</v>
      </c>
      <c r="J414" s="13">
        <v>40</v>
      </c>
      <c r="K414" s="13">
        <v>11594.199427200001</v>
      </c>
      <c r="L414" s="13">
        <v>0</v>
      </c>
      <c r="M414" s="85">
        <v>11594.199427200001</v>
      </c>
    </row>
    <row r="415" spans="1:13" ht="24.75" hidden="1" customHeight="1" x14ac:dyDescent="0.25">
      <c r="A415" s="84" t="s">
        <v>668</v>
      </c>
      <c r="B415" s="11" t="s">
        <v>669</v>
      </c>
      <c r="C415" s="12" t="s">
        <v>28</v>
      </c>
      <c r="D415" s="13">
        <v>1</v>
      </c>
      <c r="E415" s="13">
        <f>[1]CPUs!I3045</f>
        <v>4697.34</v>
      </c>
      <c r="F415" s="13">
        <v>5807.32</v>
      </c>
      <c r="G415" s="13">
        <v>5807.32</v>
      </c>
      <c r="H415" s="13">
        <v>0</v>
      </c>
      <c r="I415" s="13">
        <v>0</v>
      </c>
      <c r="J415" s="13">
        <v>0</v>
      </c>
      <c r="K415" s="13">
        <v>0</v>
      </c>
      <c r="L415" s="13">
        <v>0</v>
      </c>
      <c r="M415" s="85">
        <v>0</v>
      </c>
    </row>
    <row r="416" spans="1:13" ht="24.75" customHeight="1" x14ac:dyDescent="0.25">
      <c r="A416" s="84" t="s">
        <v>670</v>
      </c>
      <c r="B416" s="11" t="s">
        <v>671</v>
      </c>
      <c r="C416" s="12" t="s">
        <v>28</v>
      </c>
      <c r="D416" s="13">
        <v>11</v>
      </c>
      <c r="E416" s="13">
        <f>[1]CPUs!I3072</f>
        <v>147.79</v>
      </c>
      <c r="F416" s="13">
        <v>182.71</v>
      </c>
      <c r="G416" s="13">
        <v>2009.8100000000002</v>
      </c>
      <c r="H416" s="13">
        <v>0</v>
      </c>
      <c r="I416" s="13">
        <v>11</v>
      </c>
      <c r="J416" s="13">
        <v>11</v>
      </c>
      <c r="K416" s="13">
        <v>0</v>
      </c>
      <c r="L416" s="13">
        <v>2009.8100000000002</v>
      </c>
      <c r="M416" s="85">
        <v>2009.8100000000002</v>
      </c>
    </row>
    <row r="417" spans="1:13" ht="24.75" customHeight="1" x14ac:dyDescent="0.25">
      <c r="A417" s="84" t="s">
        <v>672</v>
      </c>
      <c r="B417" s="11" t="s">
        <v>673</v>
      </c>
      <c r="C417" s="12" t="s">
        <v>28</v>
      </c>
      <c r="D417" s="13">
        <v>1</v>
      </c>
      <c r="E417" s="13">
        <f>[1]CPUs!I3080</f>
        <v>763.63</v>
      </c>
      <c r="F417" s="13">
        <v>883.44</v>
      </c>
      <c r="G417" s="13">
        <v>883.44</v>
      </c>
      <c r="H417" s="13">
        <v>1</v>
      </c>
      <c r="I417" s="13">
        <v>0</v>
      </c>
      <c r="J417" s="13">
        <v>1</v>
      </c>
      <c r="K417" s="13">
        <v>883.44</v>
      </c>
      <c r="L417" s="13">
        <v>0</v>
      </c>
      <c r="M417" s="85">
        <v>883.44</v>
      </c>
    </row>
    <row r="418" spans="1:13" ht="24.75" customHeight="1" x14ac:dyDescent="0.25">
      <c r="A418" s="84" t="s">
        <v>674</v>
      </c>
      <c r="B418" s="11" t="s">
        <v>675</v>
      </c>
      <c r="C418" s="12" t="s">
        <v>28</v>
      </c>
      <c r="D418" s="13">
        <v>1</v>
      </c>
      <c r="E418" s="13">
        <f>[1]CPUs!I3086</f>
        <v>3105.37</v>
      </c>
      <c r="F418" s="13">
        <v>3592.6</v>
      </c>
      <c r="G418" s="13">
        <v>3592.6</v>
      </c>
      <c r="H418" s="13">
        <v>0</v>
      </c>
      <c r="I418" s="13">
        <v>1</v>
      </c>
      <c r="J418" s="13">
        <v>1</v>
      </c>
      <c r="K418" s="13">
        <v>0</v>
      </c>
      <c r="L418" s="13">
        <v>3592.6</v>
      </c>
      <c r="M418" s="85">
        <v>3592.6</v>
      </c>
    </row>
    <row r="419" spans="1:13" ht="24.75" customHeight="1" x14ac:dyDescent="0.25">
      <c r="A419" s="84" t="s">
        <v>676</v>
      </c>
      <c r="B419" s="11" t="s">
        <v>677</v>
      </c>
      <c r="C419" s="12" t="s">
        <v>28</v>
      </c>
      <c r="D419" s="13">
        <v>11</v>
      </c>
      <c r="E419" s="13">
        <f>[1]CPUs!I3093</f>
        <v>80.25</v>
      </c>
      <c r="F419" s="13">
        <v>99.21</v>
      </c>
      <c r="G419" s="13">
        <v>1091.31</v>
      </c>
      <c r="H419" s="13">
        <v>0</v>
      </c>
      <c r="I419" s="13">
        <v>11</v>
      </c>
      <c r="J419" s="13">
        <v>11</v>
      </c>
      <c r="K419" s="13">
        <v>0</v>
      </c>
      <c r="L419" s="13">
        <v>1091.31</v>
      </c>
      <c r="M419" s="85">
        <v>1091.31</v>
      </c>
    </row>
    <row r="420" spans="1:13" ht="24.75" customHeight="1" x14ac:dyDescent="0.25">
      <c r="A420" s="84" t="s">
        <v>678</v>
      </c>
      <c r="B420" s="11" t="s">
        <v>679</v>
      </c>
      <c r="C420" s="12" t="s">
        <v>28</v>
      </c>
      <c r="D420" s="13">
        <v>206</v>
      </c>
      <c r="E420" s="13">
        <f>[1]CPUs!I3101</f>
        <v>109.96559999999999</v>
      </c>
      <c r="F420" s="13">
        <v>127.22</v>
      </c>
      <c r="G420" s="13">
        <v>26207.32</v>
      </c>
      <c r="H420" s="13">
        <v>0</v>
      </c>
      <c r="I420" s="13">
        <v>206</v>
      </c>
      <c r="J420" s="13">
        <v>206</v>
      </c>
      <c r="K420" s="13">
        <v>0</v>
      </c>
      <c r="L420" s="13">
        <v>26207.32</v>
      </c>
      <c r="M420" s="85">
        <v>26207.32</v>
      </c>
    </row>
    <row r="421" spans="1:13" ht="24.75" customHeight="1" x14ac:dyDescent="0.25">
      <c r="A421" s="84" t="s">
        <v>680</v>
      </c>
      <c r="B421" s="11" t="s">
        <v>681</v>
      </c>
      <c r="C421" s="12" t="s">
        <v>28</v>
      </c>
      <c r="D421" s="13">
        <v>174</v>
      </c>
      <c r="E421" s="13">
        <f>[1]CPUs!I3108</f>
        <v>141.75799999999998</v>
      </c>
      <c r="F421" s="13">
        <v>175.25541539999998</v>
      </c>
      <c r="G421" s="13">
        <v>30494.442279599996</v>
      </c>
      <c r="H421" s="13">
        <v>174</v>
      </c>
      <c r="I421" s="13">
        <v>0</v>
      </c>
      <c r="J421" s="13">
        <v>174</v>
      </c>
      <c r="K421" s="13">
        <v>30494.442279599996</v>
      </c>
      <c r="L421" s="13">
        <v>0</v>
      </c>
      <c r="M421" s="85">
        <v>30494.442279599996</v>
      </c>
    </row>
    <row r="422" spans="1:13" ht="24.75" hidden="1" customHeight="1" x14ac:dyDescent="0.25">
      <c r="A422" s="84" t="s">
        <v>682</v>
      </c>
      <c r="B422" s="11" t="s">
        <v>683</v>
      </c>
      <c r="C422" s="12" t="s">
        <v>28</v>
      </c>
      <c r="D422" s="13">
        <v>15</v>
      </c>
      <c r="E422" s="13">
        <f>[1]CPUs!I3116</f>
        <v>208.51999999999998</v>
      </c>
      <c r="F422" s="13">
        <v>257.79327599999999</v>
      </c>
      <c r="G422" s="13">
        <v>3866.89914</v>
      </c>
      <c r="H422" s="13">
        <v>0</v>
      </c>
      <c r="I422" s="13">
        <v>0</v>
      </c>
      <c r="J422" s="13">
        <v>0</v>
      </c>
      <c r="K422" s="13">
        <v>0</v>
      </c>
      <c r="L422" s="13">
        <v>0</v>
      </c>
      <c r="M422" s="85">
        <v>0</v>
      </c>
    </row>
    <row r="423" spans="1:13" ht="24.75" customHeight="1" x14ac:dyDescent="0.25">
      <c r="A423" s="84" t="s">
        <v>684</v>
      </c>
      <c r="B423" s="11" t="s">
        <v>685</v>
      </c>
      <c r="C423" s="12" t="s">
        <v>28</v>
      </c>
      <c r="D423" s="13">
        <v>29</v>
      </c>
      <c r="E423" s="13">
        <f>[1]CPUs!I3124</f>
        <v>156.74</v>
      </c>
      <c r="F423" s="13">
        <v>193.77</v>
      </c>
      <c r="G423" s="13">
        <v>5619.33</v>
      </c>
      <c r="H423" s="13">
        <v>29</v>
      </c>
      <c r="I423" s="13">
        <v>0</v>
      </c>
      <c r="J423" s="13">
        <v>29</v>
      </c>
      <c r="K423" s="13">
        <v>5619.33</v>
      </c>
      <c r="L423" s="13">
        <v>0</v>
      </c>
      <c r="M423" s="85">
        <v>5619.33</v>
      </c>
    </row>
    <row r="424" spans="1:13" ht="24.75" customHeight="1" x14ac:dyDescent="0.25">
      <c r="A424" s="84" t="s">
        <v>686</v>
      </c>
      <c r="B424" s="11" t="s">
        <v>687</v>
      </c>
      <c r="C424" s="12" t="s">
        <v>13</v>
      </c>
      <c r="D424" s="13">
        <v>1</v>
      </c>
      <c r="E424" s="13">
        <f>[1]CPUs!I3132</f>
        <v>127.93</v>
      </c>
      <c r="F424" s="13">
        <v>158.15</v>
      </c>
      <c r="G424" s="13">
        <v>158.15</v>
      </c>
      <c r="H424" s="13">
        <v>0</v>
      </c>
      <c r="I424" s="13">
        <v>1</v>
      </c>
      <c r="J424" s="13">
        <v>1</v>
      </c>
      <c r="K424" s="13">
        <v>0</v>
      </c>
      <c r="L424" s="13">
        <v>158.15</v>
      </c>
      <c r="M424" s="85">
        <v>158.15</v>
      </c>
    </row>
    <row r="425" spans="1:13" ht="24.75" hidden="1" customHeight="1" x14ac:dyDescent="0.25">
      <c r="A425" s="84" t="s">
        <v>688</v>
      </c>
      <c r="B425" s="11" t="s">
        <v>689</v>
      </c>
      <c r="C425" s="12" t="s">
        <v>13</v>
      </c>
      <c r="D425" s="13">
        <v>206</v>
      </c>
      <c r="E425" s="13">
        <f>[1]CPUs!I3139</f>
        <v>2.97</v>
      </c>
      <c r="F425" s="13">
        <v>3.67</v>
      </c>
      <c r="G425" s="13">
        <v>756.02</v>
      </c>
      <c r="H425" s="13">
        <v>0</v>
      </c>
      <c r="I425" s="13">
        <v>0</v>
      </c>
      <c r="J425" s="13">
        <v>0</v>
      </c>
      <c r="K425" s="13">
        <v>0</v>
      </c>
      <c r="L425" s="13">
        <v>0</v>
      </c>
      <c r="M425" s="85">
        <v>0</v>
      </c>
    </row>
    <row r="426" spans="1:13" ht="24.75" customHeight="1" x14ac:dyDescent="0.25">
      <c r="A426" s="84" t="s">
        <v>690</v>
      </c>
      <c r="B426" s="11" t="s">
        <v>691</v>
      </c>
      <c r="C426" s="12" t="s">
        <v>28</v>
      </c>
      <c r="D426" s="13">
        <v>1</v>
      </c>
      <c r="E426" s="13">
        <f>[1]CPUs!I3145</f>
        <v>0</v>
      </c>
      <c r="F426" s="13">
        <v>14.41</v>
      </c>
      <c r="G426" s="13">
        <v>14.41</v>
      </c>
      <c r="H426" s="13">
        <v>0</v>
      </c>
      <c r="I426" s="13">
        <v>1</v>
      </c>
      <c r="J426" s="13">
        <v>1</v>
      </c>
      <c r="K426" s="13">
        <v>0</v>
      </c>
      <c r="L426" s="13">
        <v>14.41</v>
      </c>
      <c r="M426" s="85">
        <v>14.41</v>
      </c>
    </row>
    <row r="427" spans="1:13" ht="24.75" customHeight="1" x14ac:dyDescent="0.25">
      <c r="A427" s="84" t="s">
        <v>1068</v>
      </c>
      <c r="B427" s="11" t="s">
        <v>1069</v>
      </c>
      <c r="C427" s="12" t="s">
        <v>28</v>
      </c>
      <c r="D427" s="13">
        <v>203</v>
      </c>
      <c r="E427" s="13">
        <f>[1]CPUs!I3146</f>
        <v>11.66</v>
      </c>
      <c r="F427" s="13">
        <v>186.56</v>
      </c>
      <c r="G427" s="13">
        <v>37871.68</v>
      </c>
      <c r="H427" s="13">
        <v>203</v>
      </c>
      <c r="I427" s="13">
        <v>0</v>
      </c>
      <c r="J427" s="13">
        <v>203</v>
      </c>
      <c r="K427" s="13">
        <v>37871.68</v>
      </c>
      <c r="L427" s="13">
        <v>0</v>
      </c>
      <c r="M427" s="85">
        <v>37871.68</v>
      </c>
    </row>
    <row r="428" spans="1:13" ht="24.75" customHeight="1" x14ac:dyDescent="0.25">
      <c r="A428" s="86" t="s">
        <v>692</v>
      </c>
      <c r="B428" s="15" t="s">
        <v>693</v>
      </c>
      <c r="C428" s="15"/>
      <c r="D428" s="19"/>
      <c r="E428" s="18"/>
      <c r="F428" s="18"/>
      <c r="G428" s="19">
        <v>99385.312543236621</v>
      </c>
      <c r="H428" s="19"/>
      <c r="I428" s="18"/>
      <c r="J428" s="19"/>
      <c r="K428" s="19">
        <v>95114.81334323663</v>
      </c>
      <c r="L428" s="19">
        <v>4270.4992000000002</v>
      </c>
      <c r="M428" s="87">
        <v>99385.312543236621</v>
      </c>
    </row>
    <row r="429" spans="1:13" ht="24.75" customHeight="1" x14ac:dyDescent="0.25">
      <c r="A429" s="84" t="s">
        <v>694</v>
      </c>
      <c r="B429" s="11" t="s">
        <v>695</v>
      </c>
      <c r="C429" s="12" t="s">
        <v>696</v>
      </c>
      <c r="D429" s="13">
        <v>46.86</v>
      </c>
      <c r="E429" s="13">
        <f>[1]CPUs!I3154</f>
        <v>510.97</v>
      </c>
      <c r="F429" s="13">
        <v>631.71</v>
      </c>
      <c r="G429" s="13">
        <v>29601.9306</v>
      </c>
      <c r="H429" s="13">
        <v>46.86</v>
      </c>
      <c r="I429" s="13">
        <v>0</v>
      </c>
      <c r="J429" s="13">
        <v>46.86</v>
      </c>
      <c r="K429" s="13">
        <v>29601.9306</v>
      </c>
      <c r="L429" s="13">
        <v>0</v>
      </c>
      <c r="M429" s="85">
        <v>29601.9306</v>
      </c>
    </row>
    <row r="430" spans="1:13" ht="24.75" customHeight="1" x14ac:dyDescent="0.25">
      <c r="A430" s="84" t="s">
        <v>697</v>
      </c>
      <c r="B430" s="11" t="s">
        <v>698</v>
      </c>
      <c r="C430" s="12" t="s">
        <v>696</v>
      </c>
      <c r="D430" s="13">
        <v>1.76</v>
      </c>
      <c r="E430" s="13">
        <f>[1]CPUs!I3166</f>
        <v>1962.65</v>
      </c>
      <c r="F430" s="13">
        <v>2426.42</v>
      </c>
      <c r="G430" s="13">
        <v>4270.4992000000002</v>
      </c>
      <c r="H430" s="13">
        <v>0</v>
      </c>
      <c r="I430" s="13">
        <v>1.76</v>
      </c>
      <c r="J430" s="13">
        <v>1.76</v>
      </c>
      <c r="K430" s="13">
        <v>0</v>
      </c>
      <c r="L430" s="13">
        <v>4270.4992000000002</v>
      </c>
      <c r="M430" s="85">
        <v>4270.4992000000002</v>
      </c>
    </row>
    <row r="431" spans="1:13" ht="24.75" customHeight="1" x14ac:dyDescent="0.25">
      <c r="A431" s="84" t="s">
        <v>699</v>
      </c>
      <c r="B431" s="11" t="s">
        <v>700</v>
      </c>
      <c r="C431" s="12" t="s">
        <v>46</v>
      </c>
      <c r="D431" s="13">
        <v>153.66</v>
      </c>
      <c r="E431" s="13">
        <f>[1]CPUs!I3177</f>
        <v>139.25608</v>
      </c>
      <c r="F431" s="13">
        <v>172.16229170399998</v>
      </c>
      <c r="G431" s="13">
        <v>26454.457743236639</v>
      </c>
      <c r="H431" s="13">
        <v>153.66</v>
      </c>
      <c r="I431" s="13">
        <v>0</v>
      </c>
      <c r="J431" s="13">
        <v>153.66</v>
      </c>
      <c r="K431" s="13">
        <v>26454.457743236639</v>
      </c>
      <c r="L431" s="13">
        <v>0</v>
      </c>
      <c r="M431" s="85">
        <v>26454.457743236639</v>
      </c>
    </row>
    <row r="432" spans="1:13" ht="24.75" hidden="1" customHeight="1" x14ac:dyDescent="0.25">
      <c r="A432" s="84" t="s">
        <v>701</v>
      </c>
      <c r="B432" s="11" t="s">
        <v>702</v>
      </c>
      <c r="C432" s="12" t="s">
        <v>46</v>
      </c>
      <c r="D432" s="13">
        <v>0</v>
      </c>
      <c r="E432" s="13">
        <f>[1]CPUs!I3187</f>
        <v>0</v>
      </c>
      <c r="F432" s="13">
        <v>138.63868199999999</v>
      </c>
      <c r="G432" s="13">
        <v>0</v>
      </c>
      <c r="H432" s="13">
        <v>0</v>
      </c>
      <c r="I432" s="13">
        <v>0</v>
      </c>
      <c r="J432" s="13">
        <v>0</v>
      </c>
      <c r="K432" s="13">
        <v>0</v>
      </c>
      <c r="L432" s="13">
        <v>0</v>
      </c>
      <c r="M432" s="85">
        <v>0</v>
      </c>
    </row>
    <row r="433" spans="1:13" ht="54.75" customHeight="1" x14ac:dyDescent="0.25">
      <c r="A433" s="84" t="s">
        <v>1034</v>
      </c>
      <c r="B433" s="11" t="s">
        <v>1036</v>
      </c>
      <c r="C433" s="12" t="s">
        <v>46</v>
      </c>
      <c r="D433" s="13">
        <v>40.15</v>
      </c>
      <c r="E433" s="13">
        <f>[1]CPUs!I3187</f>
        <v>0</v>
      </c>
      <c r="F433" s="50">
        <v>493.5</v>
      </c>
      <c r="G433" s="13">
        <v>19814.024999999998</v>
      </c>
      <c r="H433" s="13">
        <v>40.15</v>
      </c>
      <c r="I433" s="13">
        <v>0</v>
      </c>
      <c r="J433" s="13">
        <v>40.15</v>
      </c>
      <c r="K433" s="13">
        <v>19814.024999999998</v>
      </c>
      <c r="L433" s="13">
        <v>0</v>
      </c>
      <c r="M433" s="85">
        <v>19814.024999999998</v>
      </c>
    </row>
    <row r="434" spans="1:13" ht="57" customHeight="1" x14ac:dyDescent="0.25">
      <c r="A434" s="84" t="s">
        <v>1035</v>
      </c>
      <c r="B434" s="11" t="s">
        <v>1037</v>
      </c>
      <c r="C434" s="12" t="s">
        <v>46</v>
      </c>
      <c r="D434" s="13">
        <v>31.6</v>
      </c>
      <c r="E434" s="13">
        <f>[1]CPUs!I3188</f>
        <v>112.13999999999999</v>
      </c>
      <c r="F434" s="50">
        <v>609</v>
      </c>
      <c r="G434" s="13">
        <v>19244.400000000001</v>
      </c>
      <c r="H434" s="13">
        <v>31.6</v>
      </c>
      <c r="I434" s="13">
        <v>0</v>
      </c>
      <c r="J434" s="13">
        <v>31.6</v>
      </c>
      <c r="K434" s="13">
        <v>19244.400000000001</v>
      </c>
      <c r="L434" s="13">
        <v>0</v>
      </c>
      <c r="M434" s="85">
        <v>19244.400000000001</v>
      </c>
    </row>
    <row r="435" spans="1:13" ht="24.75" customHeight="1" x14ac:dyDescent="0.25">
      <c r="A435" s="86" t="s">
        <v>703</v>
      </c>
      <c r="B435" s="15" t="s">
        <v>704</v>
      </c>
      <c r="C435" s="15"/>
      <c r="D435" s="19"/>
      <c r="E435" s="18"/>
      <c r="F435" s="18"/>
      <c r="G435" s="19">
        <v>0</v>
      </c>
      <c r="H435" s="19"/>
      <c r="I435" s="18"/>
      <c r="J435" s="19"/>
      <c r="K435" s="19">
        <v>0</v>
      </c>
      <c r="L435" s="19">
        <v>0</v>
      </c>
      <c r="M435" s="87">
        <v>0</v>
      </c>
    </row>
    <row r="436" spans="1:13" ht="24.75" hidden="1" customHeight="1" x14ac:dyDescent="0.25">
      <c r="A436" s="84" t="s">
        <v>705</v>
      </c>
      <c r="B436" s="11" t="s">
        <v>706</v>
      </c>
      <c r="C436" s="12" t="s">
        <v>696</v>
      </c>
      <c r="D436" s="13">
        <v>0</v>
      </c>
      <c r="E436" s="13">
        <f>[1]CPUs!I3196</f>
        <v>16.2</v>
      </c>
      <c r="F436" s="13">
        <v>20.02806</v>
      </c>
      <c r="G436" s="13">
        <v>0</v>
      </c>
      <c r="H436" s="13">
        <v>0</v>
      </c>
      <c r="I436" s="13">
        <v>0</v>
      </c>
      <c r="J436" s="13">
        <v>0</v>
      </c>
      <c r="K436" s="13">
        <v>0</v>
      </c>
      <c r="L436" s="13">
        <v>0</v>
      </c>
      <c r="M436" s="85">
        <v>0</v>
      </c>
    </row>
    <row r="437" spans="1:13" ht="24.75" hidden="1" customHeight="1" x14ac:dyDescent="0.25">
      <c r="A437" s="84" t="s">
        <v>707</v>
      </c>
      <c r="B437" s="11" t="s">
        <v>708</v>
      </c>
      <c r="C437" s="12" t="s">
        <v>28</v>
      </c>
      <c r="D437" s="13">
        <v>0</v>
      </c>
      <c r="E437" s="13">
        <f>[1]CPUs!I3204</f>
        <v>32.949999999999996</v>
      </c>
      <c r="F437" s="13">
        <v>40.736084999999996</v>
      </c>
      <c r="G437" s="13">
        <v>0</v>
      </c>
      <c r="H437" s="13">
        <v>0</v>
      </c>
      <c r="I437" s="13">
        <v>0</v>
      </c>
      <c r="J437" s="13">
        <v>0</v>
      </c>
      <c r="K437" s="13">
        <v>0</v>
      </c>
      <c r="L437" s="13">
        <v>0</v>
      </c>
      <c r="M437" s="85">
        <v>0</v>
      </c>
    </row>
    <row r="438" spans="1:13" ht="27.75" hidden="1" customHeight="1" x14ac:dyDescent="0.25">
      <c r="A438" s="84" t="s">
        <v>709</v>
      </c>
      <c r="B438" s="11" t="s">
        <v>710</v>
      </c>
      <c r="C438" s="12" t="s">
        <v>711</v>
      </c>
      <c r="D438" s="13">
        <v>0</v>
      </c>
      <c r="E438" s="13">
        <f>[1]CPUs!I3212</f>
        <v>47.84</v>
      </c>
      <c r="F438" s="13">
        <v>55.35</v>
      </c>
      <c r="G438" s="13">
        <v>0</v>
      </c>
      <c r="H438" s="13">
        <v>0</v>
      </c>
      <c r="I438" s="13">
        <v>0</v>
      </c>
      <c r="J438" s="13">
        <v>0</v>
      </c>
      <c r="K438" s="13">
        <v>0</v>
      </c>
      <c r="L438" s="13">
        <v>0</v>
      </c>
      <c r="M438" s="85">
        <v>0</v>
      </c>
    </row>
    <row r="439" spans="1:13" ht="24.75" customHeight="1" x14ac:dyDescent="0.25">
      <c r="A439" s="86" t="s">
        <v>712</v>
      </c>
      <c r="B439" s="15" t="s">
        <v>713</v>
      </c>
      <c r="C439" s="15"/>
      <c r="D439" s="19"/>
      <c r="E439" s="18"/>
      <c r="F439" s="18"/>
      <c r="G439" s="19">
        <v>188937.47206351999</v>
      </c>
      <c r="H439" s="19"/>
      <c r="I439" s="18"/>
      <c r="J439" s="19"/>
      <c r="K439" s="19">
        <v>141681.84373352001</v>
      </c>
      <c r="L439" s="19">
        <v>0</v>
      </c>
      <c r="M439" s="87">
        <v>141681.84373352001</v>
      </c>
    </row>
    <row r="440" spans="1:13" ht="24.75" customHeight="1" x14ac:dyDescent="0.25">
      <c r="A440" s="86" t="s">
        <v>714</v>
      </c>
      <c r="B440" s="15" t="s">
        <v>715</v>
      </c>
      <c r="C440" s="15"/>
      <c r="D440" s="19"/>
      <c r="E440" s="18"/>
      <c r="F440" s="18"/>
      <c r="G440" s="19">
        <v>188937.47206351999</v>
      </c>
      <c r="H440" s="19"/>
      <c r="I440" s="18"/>
      <c r="J440" s="19"/>
      <c r="K440" s="19">
        <v>141681.84373352001</v>
      </c>
      <c r="L440" s="19">
        <v>0</v>
      </c>
      <c r="M440" s="87">
        <v>141681.84373352001</v>
      </c>
    </row>
    <row r="441" spans="1:13" ht="24.75" customHeight="1" x14ac:dyDescent="0.25">
      <c r="A441" s="84" t="s">
        <v>716</v>
      </c>
      <c r="B441" s="11" t="s">
        <v>717</v>
      </c>
      <c r="C441" s="12" t="s">
        <v>46</v>
      </c>
      <c r="D441" s="13">
        <v>1150</v>
      </c>
      <c r="E441" s="13">
        <f>[1]CPUs!I3219</f>
        <v>11.866655999999999</v>
      </c>
      <c r="F441" s="13">
        <v>14.670746812799999</v>
      </c>
      <c r="G441" s="13">
        <v>16871.358834719998</v>
      </c>
      <c r="H441" s="13">
        <v>1150</v>
      </c>
      <c r="I441" s="13">
        <v>0</v>
      </c>
      <c r="J441" s="13">
        <v>1150</v>
      </c>
      <c r="K441" s="13">
        <v>16871.358834719998</v>
      </c>
      <c r="L441" s="13">
        <v>0</v>
      </c>
      <c r="M441" s="85">
        <v>16871.358834719998</v>
      </c>
    </row>
    <row r="442" spans="1:13" ht="24.75" customHeight="1" x14ac:dyDescent="0.25">
      <c r="A442" s="84" t="s">
        <v>718</v>
      </c>
      <c r="B442" s="11" t="s">
        <v>719</v>
      </c>
      <c r="C442" s="12" t="s">
        <v>720</v>
      </c>
      <c r="D442" s="13">
        <v>10380</v>
      </c>
      <c r="E442" s="13">
        <f>[1]CPUs!I3227</f>
        <v>4.9367600000000005</v>
      </c>
      <c r="F442" s="13">
        <v>6.1033163880000005</v>
      </c>
      <c r="G442" s="13">
        <v>63352.424107440005</v>
      </c>
      <c r="H442" s="13">
        <v>10380</v>
      </c>
      <c r="I442" s="13">
        <v>0</v>
      </c>
      <c r="J442" s="13">
        <v>10380</v>
      </c>
      <c r="K442" s="13">
        <v>63352.424107440005</v>
      </c>
      <c r="L442" s="13">
        <v>0</v>
      </c>
      <c r="M442" s="85">
        <v>63352.424107440005</v>
      </c>
    </row>
    <row r="443" spans="1:13" ht="24.75" hidden="1" customHeight="1" x14ac:dyDescent="0.25">
      <c r="A443" s="84" t="s">
        <v>718</v>
      </c>
      <c r="B443" s="11" t="s">
        <v>721</v>
      </c>
      <c r="C443" s="12" t="s">
        <v>28</v>
      </c>
      <c r="D443" s="13">
        <v>321</v>
      </c>
      <c r="E443" s="13">
        <f>[1]CPUs!I3235</f>
        <v>97.37</v>
      </c>
      <c r="F443" s="13">
        <v>112.65</v>
      </c>
      <c r="G443" s="13">
        <v>36160.65</v>
      </c>
      <c r="H443" s="13">
        <v>0</v>
      </c>
      <c r="I443" s="13">
        <v>0</v>
      </c>
      <c r="J443" s="13">
        <v>0</v>
      </c>
      <c r="K443" s="13">
        <v>0</v>
      </c>
      <c r="L443" s="13">
        <v>0</v>
      </c>
      <c r="M443" s="85">
        <v>0</v>
      </c>
    </row>
    <row r="444" spans="1:13" ht="24.75" hidden="1" customHeight="1" x14ac:dyDescent="0.25">
      <c r="A444" s="84" t="s">
        <v>722</v>
      </c>
      <c r="B444" s="11" t="s">
        <v>723</v>
      </c>
      <c r="C444" s="12" t="s">
        <v>724</v>
      </c>
      <c r="D444" s="13">
        <v>321</v>
      </c>
      <c r="E444" s="13">
        <f>[1]CPUs!I3242</f>
        <v>25.2</v>
      </c>
      <c r="F444" s="13">
        <v>31.154730000000001</v>
      </c>
      <c r="G444" s="13">
        <v>10000.66833</v>
      </c>
      <c r="H444" s="13">
        <v>0</v>
      </c>
      <c r="I444" s="13">
        <v>0</v>
      </c>
      <c r="J444" s="13">
        <v>0</v>
      </c>
      <c r="K444" s="13">
        <v>0</v>
      </c>
      <c r="L444" s="13">
        <v>0</v>
      </c>
      <c r="M444" s="85">
        <v>0</v>
      </c>
    </row>
    <row r="445" spans="1:13" ht="24.75" customHeight="1" x14ac:dyDescent="0.25">
      <c r="A445" s="84" t="s">
        <v>725</v>
      </c>
      <c r="B445" s="11" t="s">
        <v>726</v>
      </c>
      <c r="C445" s="12" t="s">
        <v>46</v>
      </c>
      <c r="D445" s="13">
        <v>360</v>
      </c>
      <c r="E445" s="13">
        <f>[1]CPUs!I3248</f>
        <v>29.91752</v>
      </c>
      <c r="F445" s="13">
        <v>36.987029976000002</v>
      </c>
      <c r="G445" s="13">
        <v>13315.33079136</v>
      </c>
      <c r="H445" s="13">
        <v>360</v>
      </c>
      <c r="I445" s="13">
        <v>0</v>
      </c>
      <c r="J445" s="13">
        <v>360</v>
      </c>
      <c r="K445" s="13">
        <v>13315.33079136</v>
      </c>
      <c r="L445" s="13">
        <v>0</v>
      </c>
      <c r="M445" s="85">
        <v>13315.33079136</v>
      </c>
    </row>
    <row r="446" spans="1:13" ht="24.75" customHeight="1" x14ac:dyDescent="0.25">
      <c r="A446" s="84" t="s">
        <v>727</v>
      </c>
      <c r="B446" s="11" t="s">
        <v>615</v>
      </c>
      <c r="C446" s="12" t="s">
        <v>46</v>
      </c>
      <c r="D446" s="13">
        <v>95</v>
      </c>
      <c r="E446" s="13">
        <f>[1]CPUs!I3255</f>
        <v>0</v>
      </c>
      <c r="F446" s="13">
        <v>95.94</v>
      </c>
      <c r="G446" s="13">
        <v>9114.2999999999993</v>
      </c>
      <c r="H446" s="13">
        <v>95</v>
      </c>
      <c r="I446" s="13">
        <v>0</v>
      </c>
      <c r="J446" s="13">
        <v>95</v>
      </c>
      <c r="K446" s="13">
        <v>9114.2999999999993</v>
      </c>
      <c r="L446" s="13">
        <v>0</v>
      </c>
      <c r="M446" s="85">
        <v>9114.2999999999993</v>
      </c>
    </row>
    <row r="447" spans="1:13" ht="24.75" customHeight="1" x14ac:dyDescent="0.25">
      <c r="A447" s="84" t="s">
        <v>1038</v>
      </c>
      <c r="B447" s="11" t="s">
        <v>1046</v>
      </c>
      <c r="C447" s="12" t="s">
        <v>28</v>
      </c>
      <c r="D447" s="13">
        <v>10</v>
      </c>
      <c r="E447" s="13"/>
      <c r="F447" s="50">
        <v>26.1</v>
      </c>
      <c r="G447" s="13">
        <v>261</v>
      </c>
      <c r="H447" s="13">
        <v>10</v>
      </c>
      <c r="I447" s="13">
        <v>0</v>
      </c>
      <c r="J447" s="13">
        <v>10</v>
      </c>
      <c r="K447" s="13">
        <v>261</v>
      </c>
      <c r="L447" s="13">
        <v>0</v>
      </c>
      <c r="M447" s="85">
        <v>261</v>
      </c>
    </row>
    <row r="448" spans="1:13" ht="24.75" customHeight="1" x14ac:dyDescent="0.25">
      <c r="A448" s="84" t="s">
        <v>1039</v>
      </c>
      <c r="B448" s="11" t="s">
        <v>1047</v>
      </c>
      <c r="C448" s="12" t="s">
        <v>28</v>
      </c>
      <c r="D448" s="13">
        <v>15</v>
      </c>
      <c r="E448" s="13"/>
      <c r="F448" s="50">
        <v>32.51</v>
      </c>
      <c r="G448" s="13">
        <v>487.65</v>
      </c>
      <c r="H448" s="13">
        <v>15</v>
      </c>
      <c r="I448" s="13">
        <v>0</v>
      </c>
      <c r="J448" s="13">
        <v>15</v>
      </c>
      <c r="K448" s="13">
        <v>487.65</v>
      </c>
      <c r="L448" s="13">
        <v>0</v>
      </c>
      <c r="M448" s="85">
        <v>487.65</v>
      </c>
    </row>
    <row r="449" spans="1:13" ht="24.75" customHeight="1" x14ac:dyDescent="0.25">
      <c r="A449" s="84" t="s">
        <v>1040</v>
      </c>
      <c r="B449" s="11" t="s">
        <v>1048</v>
      </c>
      <c r="C449" s="12" t="s">
        <v>28</v>
      </c>
      <c r="D449" s="13">
        <v>15</v>
      </c>
      <c r="E449" s="13"/>
      <c r="F449" s="50">
        <v>22.84</v>
      </c>
      <c r="G449" s="13">
        <v>342.6</v>
      </c>
      <c r="H449" s="13">
        <v>15</v>
      </c>
      <c r="I449" s="13">
        <v>0</v>
      </c>
      <c r="J449" s="13">
        <v>15</v>
      </c>
      <c r="K449" s="13">
        <v>342.6</v>
      </c>
      <c r="L449" s="13">
        <v>0</v>
      </c>
      <c r="M449" s="85">
        <v>342.6</v>
      </c>
    </row>
    <row r="450" spans="1:13" ht="24.75" customHeight="1" x14ac:dyDescent="0.25">
      <c r="A450" s="84" t="s">
        <v>1041</v>
      </c>
      <c r="B450" s="11" t="s">
        <v>1049</v>
      </c>
      <c r="C450" s="12" t="s">
        <v>28</v>
      </c>
      <c r="D450" s="13">
        <v>26</v>
      </c>
      <c r="E450" s="13"/>
      <c r="F450" s="50">
        <v>18.079999999999998</v>
      </c>
      <c r="G450" s="13">
        <v>470.07999999999993</v>
      </c>
      <c r="H450" s="13">
        <v>26</v>
      </c>
      <c r="I450" s="13">
        <v>0</v>
      </c>
      <c r="J450" s="13">
        <v>26</v>
      </c>
      <c r="K450" s="13">
        <v>470.07999999999993</v>
      </c>
      <c r="L450" s="13">
        <v>0</v>
      </c>
      <c r="M450" s="85">
        <v>470.07999999999993</v>
      </c>
    </row>
    <row r="451" spans="1:13" ht="24.75" customHeight="1" x14ac:dyDescent="0.25">
      <c r="A451" s="84" t="s">
        <v>1042</v>
      </c>
      <c r="B451" s="11" t="s">
        <v>1050</v>
      </c>
      <c r="C451" s="12" t="s">
        <v>28</v>
      </c>
      <c r="D451" s="13">
        <v>150</v>
      </c>
      <c r="E451" s="13"/>
      <c r="F451" s="50">
        <v>18.239999999999998</v>
      </c>
      <c r="G451" s="13">
        <v>2735.9999999999995</v>
      </c>
      <c r="H451" s="13">
        <v>150</v>
      </c>
      <c r="I451" s="13">
        <v>0</v>
      </c>
      <c r="J451" s="13">
        <v>150</v>
      </c>
      <c r="K451" s="13">
        <v>2735.9999999999995</v>
      </c>
      <c r="L451" s="13">
        <v>0</v>
      </c>
      <c r="M451" s="85">
        <v>2735.9999999999995</v>
      </c>
    </row>
    <row r="452" spans="1:13" ht="24.75" customHeight="1" x14ac:dyDescent="0.25">
      <c r="A452" s="84" t="s">
        <v>1043</v>
      </c>
      <c r="B452" s="11" t="s">
        <v>1051</v>
      </c>
      <c r="C452" s="12" t="s">
        <v>28</v>
      </c>
      <c r="D452" s="13">
        <v>230</v>
      </c>
      <c r="E452" s="13"/>
      <c r="F452" s="50">
        <v>17.39</v>
      </c>
      <c r="G452" s="13">
        <v>3999.7000000000003</v>
      </c>
      <c r="H452" s="13">
        <v>230</v>
      </c>
      <c r="I452" s="13">
        <v>0</v>
      </c>
      <c r="J452" s="13">
        <v>230</v>
      </c>
      <c r="K452" s="13">
        <v>3999.7000000000003</v>
      </c>
      <c r="L452" s="13">
        <v>0</v>
      </c>
      <c r="M452" s="85">
        <v>3999.7000000000003</v>
      </c>
    </row>
    <row r="453" spans="1:13" ht="24.75" customHeight="1" x14ac:dyDescent="0.25">
      <c r="A453" s="84" t="s">
        <v>1044</v>
      </c>
      <c r="B453" s="11" t="s">
        <v>1052</v>
      </c>
      <c r="C453" s="12" t="s">
        <v>28</v>
      </c>
      <c r="D453" s="13">
        <v>189</v>
      </c>
      <c r="E453" s="13"/>
      <c r="F453" s="50">
        <v>162.6</v>
      </c>
      <c r="G453" s="13">
        <v>30731.399999999998</v>
      </c>
      <c r="H453" s="13">
        <v>189</v>
      </c>
      <c r="I453" s="13">
        <v>0</v>
      </c>
      <c r="J453" s="13">
        <v>189</v>
      </c>
      <c r="K453" s="13">
        <v>30731.399999999998</v>
      </c>
      <c r="L453" s="13">
        <v>0</v>
      </c>
      <c r="M453" s="85">
        <v>30731.399999999998</v>
      </c>
    </row>
    <row r="454" spans="1:13" ht="24.75" hidden="1" customHeight="1" x14ac:dyDescent="0.25">
      <c r="A454" s="84" t="s">
        <v>1045</v>
      </c>
      <c r="B454" s="11" t="s">
        <v>1053</v>
      </c>
      <c r="C454" s="12" t="s">
        <v>28</v>
      </c>
      <c r="D454" s="13">
        <v>189</v>
      </c>
      <c r="E454" s="13">
        <f>[1]CPUs!I3256</f>
        <v>77.601140000000001</v>
      </c>
      <c r="F454" s="50">
        <v>5.79</v>
      </c>
      <c r="G454" s="13">
        <v>1094.31</v>
      </c>
      <c r="H454" s="13">
        <v>0</v>
      </c>
      <c r="I454" s="13">
        <v>0</v>
      </c>
      <c r="J454" s="13">
        <v>0</v>
      </c>
      <c r="K454" s="13">
        <v>0</v>
      </c>
      <c r="L454" s="13">
        <v>0</v>
      </c>
      <c r="M454" s="85">
        <v>0</v>
      </c>
    </row>
    <row r="455" spans="1:13" ht="24.75" customHeight="1" x14ac:dyDescent="0.25">
      <c r="A455" s="86" t="s">
        <v>728</v>
      </c>
      <c r="B455" s="15" t="s">
        <v>729</v>
      </c>
      <c r="C455" s="15"/>
      <c r="D455" s="19"/>
      <c r="E455" s="18"/>
      <c r="F455" s="18"/>
      <c r="G455" s="19">
        <v>691222.58640012145</v>
      </c>
      <c r="H455" s="19"/>
      <c r="I455" s="18"/>
      <c r="J455" s="19"/>
      <c r="K455" s="19">
        <v>632969.94616686786</v>
      </c>
      <c r="L455" s="19">
        <v>15042.548399999998</v>
      </c>
      <c r="M455" s="87">
        <v>648012.49456686783</v>
      </c>
    </row>
    <row r="456" spans="1:13" ht="24.75" customHeight="1" x14ac:dyDescent="0.25">
      <c r="A456" s="86" t="s">
        <v>730</v>
      </c>
      <c r="B456" s="15" t="s">
        <v>731</v>
      </c>
      <c r="C456" s="15"/>
      <c r="D456" s="19"/>
      <c r="E456" s="18"/>
      <c r="F456" s="18"/>
      <c r="G456" s="19">
        <v>215595.32499999998</v>
      </c>
      <c r="H456" s="19"/>
      <c r="I456" s="18"/>
      <c r="J456" s="19"/>
      <c r="K456" s="19">
        <v>212812.32499999998</v>
      </c>
      <c r="L456" s="19">
        <v>2783</v>
      </c>
      <c r="M456" s="19">
        <v>215595.32499999998</v>
      </c>
    </row>
    <row r="457" spans="1:13" ht="26.1" customHeight="1" x14ac:dyDescent="0.25">
      <c r="A457" s="84" t="s">
        <v>732</v>
      </c>
      <c r="B457" s="11" t="s">
        <v>733</v>
      </c>
      <c r="C457" s="12" t="s">
        <v>696</v>
      </c>
      <c r="D457" s="13">
        <v>1220</v>
      </c>
      <c r="E457" s="13">
        <f>[1]CPUs!I3265</f>
        <v>1.55</v>
      </c>
      <c r="F457" s="13">
        <v>1.91</v>
      </c>
      <c r="G457" s="13">
        <v>2330.1999999999998</v>
      </c>
      <c r="H457" s="13">
        <v>1220</v>
      </c>
      <c r="I457" s="13">
        <v>0</v>
      </c>
      <c r="J457" s="13">
        <v>1220</v>
      </c>
      <c r="K457" s="13">
        <v>2330.1999999999998</v>
      </c>
      <c r="L457" s="13">
        <v>0</v>
      </c>
      <c r="M457" s="85">
        <v>2330.1999999999998</v>
      </c>
    </row>
    <row r="458" spans="1:13" ht="26.1" customHeight="1" x14ac:dyDescent="0.25">
      <c r="A458" s="84" t="s">
        <v>734</v>
      </c>
      <c r="B458" s="11" t="s">
        <v>735</v>
      </c>
      <c r="C458" s="12" t="s">
        <v>28</v>
      </c>
      <c r="D458" s="13">
        <v>12</v>
      </c>
      <c r="E458" s="13">
        <f>[1]CPUs!I3272</f>
        <v>227.81</v>
      </c>
      <c r="F458" s="13">
        <v>281.64</v>
      </c>
      <c r="G458" s="13">
        <v>3379.68</v>
      </c>
      <c r="H458" s="13">
        <v>12</v>
      </c>
      <c r="I458" s="13">
        <v>0</v>
      </c>
      <c r="J458" s="13">
        <v>12</v>
      </c>
      <c r="K458" s="13">
        <v>3379.68</v>
      </c>
      <c r="L458" s="13">
        <v>0</v>
      </c>
      <c r="M458" s="85">
        <v>3379.68</v>
      </c>
    </row>
    <row r="459" spans="1:13" ht="39" customHeight="1" x14ac:dyDescent="0.25">
      <c r="A459" s="84" t="s">
        <v>736</v>
      </c>
      <c r="B459" s="11" t="s">
        <v>737</v>
      </c>
      <c r="C459" s="12" t="s">
        <v>28</v>
      </c>
      <c r="D459" s="13">
        <v>9</v>
      </c>
      <c r="E459" s="13">
        <f>[1]CPUs!I3281</f>
        <v>93.64</v>
      </c>
      <c r="F459" s="13">
        <v>115.76</v>
      </c>
      <c r="G459" s="13">
        <v>1041.8400000000001</v>
      </c>
      <c r="H459" s="13">
        <v>9</v>
      </c>
      <c r="I459" s="13">
        <v>0</v>
      </c>
      <c r="J459" s="13">
        <v>9</v>
      </c>
      <c r="K459" s="13">
        <v>1041.8400000000001</v>
      </c>
      <c r="L459" s="13">
        <v>0</v>
      </c>
      <c r="M459" s="85">
        <v>1041.8400000000001</v>
      </c>
    </row>
    <row r="460" spans="1:13" ht="39" customHeight="1" x14ac:dyDescent="0.25">
      <c r="A460" s="84" t="s">
        <v>738</v>
      </c>
      <c r="B460" s="11" t="s">
        <v>739</v>
      </c>
      <c r="C460" s="12" t="s">
        <v>28</v>
      </c>
      <c r="D460" s="13">
        <v>21</v>
      </c>
      <c r="E460" s="13">
        <f>[1]CPUs!I3288</f>
        <v>144.41999999999999</v>
      </c>
      <c r="F460" s="13">
        <v>178.54</v>
      </c>
      <c r="G460" s="13">
        <v>3749.3399999999997</v>
      </c>
      <c r="H460" s="13">
        <v>21</v>
      </c>
      <c r="I460" s="13">
        <v>0</v>
      </c>
      <c r="J460" s="13">
        <v>21</v>
      </c>
      <c r="K460" s="13">
        <v>3749.3399999999997</v>
      </c>
      <c r="L460" s="13">
        <v>0</v>
      </c>
      <c r="M460" s="85">
        <v>3749.3399999999997</v>
      </c>
    </row>
    <row r="461" spans="1:13" ht="24" customHeight="1" x14ac:dyDescent="0.25">
      <c r="A461" s="84" t="s">
        <v>740</v>
      </c>
      <c r="B461" s="11" t="s">
        <v>741</v>
      </c>
      <c r="C461" s="12" t="s">
        <v>31</v>
      </c>
      <c r="D461" s="13">
        <v>375</v>
      </c>
      <c r="E461" s="13">
        <f>[1]CPUs!I3297</f>
        <v>1.62</v>
      </c>
      <c r="F461" s="13">
        <v>2</v>
      </c>
      <c r="G461" s="13">
        <v>750</v>
      </c>
      <c r="H461" s="13">
        <v>375</v>
      </c>
      <c r="I461" s="13">
        <v>0</v>
      </c>
      <c r="J461" s="13">
        <v>375</v>
      </c>
      <c r="K461" s="13">
        <v>750</v>
      </c>
      <c r="L461" s="13">
        <v>0</v>
      </c>
      <c r="M461" s="85">
        <v>750</v>
      </c>
    </row>
    <row r="462" spans="1:13" ht="65.099999999999994" customHeight="1" x14ac:dyDescent="0.25">
      <c r="A462" s="84" t="s">
        <v>742</v>
      </c>
      <c r="B462" s="11" t="s">
        <v>743</v>
      </c>
      <c r="C462" s="12" t="s">
        <v>744</v>
      </c>
      <c r="D462" s="13">
        <v>220</v>
      </c>
      <c r="E462" s="13">
        <f>[1]CPUs!I3304</f>
        <v>113.83</v>
      </c>
      <c r="F462" s="13">
        <v>140.72</v>
      </c>
      <c r="G462" s="13">
        <v>30958.400000000001</v>
      </c>
      <c r="H462" s="13">
        <v>220</v>
      </c>
      <c r="I462" s="13">
        <v>0</v>
      </c>
      <c r="J462" s="13">
        <v>220</v>
      </c>
      <c r="K462" s="13">
        <v>30958.400000000001</v>
      </c>
      <c r="L462" s="13">
        <v>0</v>
      </c>
      <c r="M462" s="85">
        <v>30958.400000000001</v>
      </c>
    </row>
    <row r="463" spans="1:13" ht="26.1" customHeight="1" x14ac:dyDescent="0.25">
      <c r="A463" s="84" t="s">
        <v>745</v>
      </c>
      <c r="B463" s="11" t="s">
        <v>746</v>
      </c>
      <c r="C463" s="12" t="s">
        <v>59</v>
      </c>
      <c r="D463" s="13">
        <v>25.3</v>
      </c>
      <c r="E463" s="13">
        <f>[1]CPUs!I3314</f>
        <v>490.52</v>
      </c>
      <c r="F463" s="13">
        <v>606.41999999999996</v>
      </c>
      <c r="G463" s="13">
        <v>15342.425999999999</v>
      </c>
      <c r="H463" s="13">
        <v>25.3</v>
      </c>
      <c r="I463" s="13">
        <v>0</v>
      </c>
      <c r="J463" s="13">
        <v>25.3</v>
      </c>
      <c r="K463" s="13">
        <v>15342.425999999999</v>
      </c>
      <c r="L463" s="13">
        <v>0</v>
      </c>
      <c r="M463" s="85">
        <v>15342.425999999999</v>
      </c>
    </row>
    <row r="464" spans="1:13" ht="51.9" customHeight="1" x14ac:dyDescent="0.25">
      <c r="A464" s="84" t="s">
        <v>747</v>
      </c>
      <c r="B464" s="11" t="s">
        <v>748</v>
      </c>
      <c r="C464" s="12" t="s">
        <v>744</v>
      </c>
      <c r="D464" s="13">
        <v>220</v>
      </c>
      <c r="E464" s="13">
        <f>[1]CPUs!I3322</f>
        <v>10.24</v>
      </c>
      <c r="F464" s="13">
        <v>12.65</v>
      </c>
      <c r="G464" s="13">
        <v>2783</v>
      </c>
      <c r="H464" s="13">
        <v>0</v>
      </c>
      <c r="I464" s="13">
        <v>220</v>
      </c>
      <c r="J464" s="13">
        <v>220</v>
      </c>
      <c r="K464" s="13">
        <v>0</v>
      </c>
      <c r="L464" s="13">
        <v>2783</v>
      </c>
      <c r="M464" s="85">
        <v>2783</v>
      </c>
    </row>
    <row r="465" spans="1:13" ht="26.1" customHeight="1" x14ac:dyDescent="0.25">
      <c r="A465" s="84" t="s">
        <v>749</v>
      </c>
      <c r="B465" s="11" t="s">
        <v>750</v>
      </c>
      <c r="C465" s="12" t="s">
        <v>31</v>
      </c>
      <c r="D465" s="13">
        <v>1294.8599999999999</v>
      </c>
      <c r="E465" s="13">
        <f>[1]CPUs!I3331</f>
        <v>2.63</v>
      </c>
      <c r="F465" s="13">
        <v>3.25</v>
      </c>
      <c r="G465" s="13">
        <v>4208.2950000000001</v>
      </c>
      <c r="H465" s="13">
        <v>1294.8600000000001</v>
      </c>
      <c r="I465" s="13">
        <v>0</v>
      </c>
      <c r="J465" s="13">
        <v>1294.8600000000001</v>
      </c>
      <c r="K465" s="13">
        <v>4208.2950000000001</v>
      </c>
      <c r="L465" s="13">
        <v>0</v>
      </c>
      <c r="M465" s="85">
        <v>4208.2950000000001</v>
      </c>
    </row>
    <row r="466" spans="1:13" ht="26.1" customHeight="1" x14ac:dyDescent="0.25">
      <c r="A466" s="84" t="s">
        <v>751</v>
      </c>
      <c r="B466" s="11" t="s">
        <v>752</v>
      </c>
      <c r="C466" s="12" t="s">
        <v>31</v>
      </c>
      <c r="D466" s="13">
        <v>15</v>
      </c>
      <c r="E466" s="13">
        <f>[1]CPUs!I3338</f>
        <v>7.34</v>
      </c>
      <c r="F466" s="13">
        <v>9.07</v>
      </c>
      <c r="G466" s="13">
        <v>136.05000000000001</v>
      </c>
      <c r="H466" s="13">
        <v>15</v>
      </c>
      <c r="I466" s="13">
        <v>0</v>
      </c>
      <c r="J466" s="13">
        <v>15</v>
      </c>
      <c r="K466" s="13">
        <v>136.05000000000001</v>
      </c>
      <c r="L466" s="13">
        <v>0</v>
      </c>
      <c r="M466" s="85">
        <v>136.05000000000001</v>
      </c>
    </row>
    <row r="467" spans="1:13" ht="26.1" customHeight="1" x14ac:dyDescent="0.25">
      <c r="A467" s="84" t="s">
        <v>753</v>
      </c>
      <c r="B467" s="11" t="s">
        <v>754</v>
      </c>
      <c r="C467" s="12" t="s">
        <v>59</v>
      </c>
      <c r="D467" s="13">
        <v>182.4</v>
      </c>
      <c r="E467" s="13">
        <f>[1]CPUs!I3345</f>
        <v>84.77</v>
      </c>
      <c r="F467" s="13">
        <v>104.8</v>
      </c>
      <c r="G467" s="13">
        <v>19115.52</v>
      </c>
      <c r="H467" s="13">
        <v>182.4</v>
      </c>
      <c r="I467" s="13">
        <v>0</v>
      </c>
      <c r="J467" s="13">
        <v>182.4</v>
      </c>
      <c r="K467" s="13">
        <v>19115.52</v>
      </c>
      <c r="L467" s="13">
        <v>0</v>
      </c>
      <c r="M467" s="85">
        <v>19115.52</v>
      </c>
    </row>
    <row r="468" spans="1:13" ht="31.5" customHeight="1" x14ac:dyDescent="0.25">
      <c r="A468" s="88" t="s">
        <v>859</v>
      </c>
      <c r="B468" s="48" t="s">
        <v>860</v>
      </c>
      <c r="C468" s="49" t="s">
        <v>864</v>
      </c>
      <c r="D468" s="50">
        <v>134899.19999999998</v>
      </c>
      <c r="E468" s="50">
        <v>134899.19999999998</v>
      </c>
      <c r="F468" s="59">
        <v>0.97</v>
      </c>
      <c r="G468" s="13">
        <v>130852.22399999997</v>
      </c>
      <c r="H468" s="13">
        <v>134899.19999999998</v>
      </c>
      <c r="I468" s="13">
        <v>0</v>
      </c>
      <c r="J468" s="13">
        <v>134899.19999999998</v>
      </c>
      <c r="K468" s="13">
        <v>130852.22399999997</v>
      </c>
      <c r="L468" s="13">
        <v>0</v>
      </c>
      <c r="M468" s="85">
        <v>130852.22399999997</v>
      </c>
    </row>
    <row r="469" spans="1:13" ht="21.75" customHeight="1" x14ac:dyDescent="0.25">
      <c r="A469" s="88" t="s">
        <v>990</v>
      </c>
      <c r="B469" s="48" t="s">
        <v>991</v>
      </c>
      <c r="C469" s="49" t="s">
        <v>31</v>
      </c>
      <c r="D469" s="50">
        <v>65</v>
      </c>
      <c r="E469" s="50"/>
      <c r="F469" s="59">
        <v>14.59</v>
      </c>
      <c r="G469" s="13">
        <v>948.35</v>
      </c>
      <c r="H469" s="13">
        <v>65</v>
      </c>
      <c r="I469" s="13">
        <v>0</v>
      </c>
      <c r="J469" s="13">
        <v>65</v>
      </c>
      <c r="K469" s="13">
        <v>948.35</v>
      </c>
      <c r="L469" s="13">
        <v>0</v>
      </c>
      <c r="M469" s="85">
        <v>948.35</v>
      </c>
    </row>
    <row r="470" spans="1:13" ht="36" hidden="1" customHeight="1" x14ac:dyDescent="0.25">
      <c r="A470" s="88" t="s">
        <v>1054</v>
      </c>
      <c r="B470" s="48" t="s">
        <v>896</v>
      </c>
      <c r="C470" s="49" t="s">
        <v>59</v>
      </c>
      <c r="D470" s="50">
        <v>1.35</v>
      </c>
      <c r="E470" s="50"/>
      <c r="F470" s="59">
        <v>93.69</v>
      </c>
      <c r="G470" s="134">
        <v>126.48150000000001</v>
      </c>
      <c r="H470" s="13">
        <v>0</v>
      </c>
      <c r="I470" s="13">
        <v>0</v>
      </c>
      <c r="J470" s="13">
        <v>0</v>
      </c>
      <c r="K470" s="13">
        <v>0</v>
      </c>
      <c r="L470" s="13">
        <v>0</v>
      </c>
      <c r="M470" s="85">
        <v>0</v>
      </c>
    </row>
    <row r="471" spans="1:13" ht="24" customHeight="1" x14ac:dyDescent="0.25">
      <c r="A471" s="86" t="s">
        <v>755</v>
      </c>
      <c r="B471" s="15" t="s">
        <v>756</v>
      </c>
      <c r="C471" s="15"/>
      <c r="D471" s="18"/>
      <c r="E471" s="18"/>
      <c r="F471" s="18"/>
      <c r="G471" s="19">
        <v>246440.63909999997</v>
      </c>
      <c r="H471" s="19"/>
      <c r="I471" s="18"/>
      <c r="J471" s="19"/>
      <c r="K471" s="19">
        <v>246440.48909999998</v>
      </c>
      <c r="L471" s="19">
        <v>0</v>
      </c>
      <c r="M471" s="87">
        <v>246440.48909999998</v>
      </c>
    </row>
    <row r="472" spans="1:13" ht="26.1" customHeight="1" x14ac:dyDescent="0.25">
      <c r="A472" s="84" t="s">
        <v>757</v>
      </c>
      <c r="B472" s="11" t="s">
        <v>758</v>
      </c>
      <c r="C472" s="12" t="s">
        <v>59</v>
      </c>
      <c r="D472" s="13">
        <v>12.21</v>
      </c>
      <c r="E472" s="13">
        <f>[1]CPUs!I3352</f>
        <v>568.28</v>
      </c>
      <c r="F472" s="13">
        <v>702.56</v>
      </c>
      <c r="G472" s="13">
        <v>8578.2576000000008</v>
      </c>
      <c r="H472" s="13">
        <v>12.21</v>
      </c>
      <c r="I472" s="13">
        <v>0</v>
      </c>
      <c r="J472" s="13">
        <v>12.21</v>
      </c>
      <c r="K472" s="13">
        <v>8578.2576000000008</v>
      </c>
      <c r="L472" s="13">
        <v>0</v>
      </c>
      <c r="M472" s="85">
        <v>8578.2576000000008</v>
      </c>
    </row>
    <row r="473" spans="1:13" ht="39" hidden="1" customHeight="1" x14ac:dyDescent="0.25">
      <c r="A473" s="84" t="s">
        <v>759</v>
      </c>
      <c r="B473" s="11" t="s">
        <v>760</v>
      </c>
      <c r="C473" s="12" t="s">
        <v>79</v>
      </c>
      <c r="D473" s="13">
        <v>0</v>
      </c>
      <c r="E473" s="13">
        <f>[1]CPUs!I3360</f>
        <v>12.65</v>
      </c>
      <c r="F473" s="13">
        <v>15.63</v>
      </c>
      <c r="G473" s="13">
        <v>0</v>
      </c>
      <c r="H473" s="13">
        <v>0</v>
      </c>
      <c r="I473" s="13">
        <v>0</v>
      </c>
      <c r="J473" s="13">
        <v>0</v>
      </c>
      <c r="K473" s="13">
        <v>0</v>
      </c>
      <c r="L473" s="13">
        <v>0</v>
      </c>
      <c r="M473" s="85">
        <v>0</v>
      </c>
    </row>
    <row r="474" spans="1:13" ht="26.1" customHeight="1" x14ac:dyDescent="0.25">
      <c r="A474" s="84" t="s">
        <v>761</v>
      </c>
      <c r="B474" s="11" t="s">
        <v>762</v>
      </c>
      <c r="C474" s="12" t="s">
        <v>79</v>
      </c>
      <c r="D474" s="13">
        <v>164</v>
      </c>
      <c r="E474" s="13">
        <f>[1]CPUs!I3370</f>
        <v>13.29</v>
      </c>
      <c r="F474" s="13">
        <v>16.43</v>
      </c>
      <c r="G474" s="13">
        <v>2694.52</v>
      </c>
      <c r="H474" s="13">
        <v>164</v>
      </c>
      <c r="I474" s="13">
        <v>0</v>
      </c>
      <c r="J474" s="13">
        <v>164</v>
      </c>
      <c r="K474" s="13">
        <v>2694.52</v>
      </c>
      <c r="L474" s="13">
        <v>0</v>
      </c>
      <c r="M474" s="85">
        <v>2694.52</v>
      </c>
    </row>
    <row r="475" spans="1:13" ht="39" customHeight="1" x14ac:dyDescent="0.25">
      <c r="A475" s="84" t="s">
        <v>763</v>
      </c>
      <c r="B475" s="11" t="s">
        <v>764</v>
      </c>
      <c r="C475" s="12" t="s">
        <v>59</v>
      </c>
      <c r="D475" s="13">
        <v>5.0199999999999996</v>
      </c>
      <c r="E475" s="13">
        <f>[1]CPUs!I3380</f>
        <v>624.55999999999995</v>
      </c>
      <c r="F475" s="13">
        <v>772.14</v>
      </c>
      <c r="G475" s="13">
        <v>3876.1427999999996</v>
      </c>
      <c r="H475" s="13">
        <v>5.0199999999999996</v>
      </c>
      <c r="I475" s="13">
        <v>0</v>
      </c>
      <c r="J475" s="13">
        <v>5.0199999999999996</v>
      </c>
      <c r="K475" s="13">
        <v>3876.1427999999996</v>
      </c>
      <c r="L475" s="13">
        <v>0</v>
      </c>
      <c r="M475" s="85">
        <v>3876.1427999999996</v>
      </c>
    </row>
    <row r="476" spans="1:13" ht="51.9" hidden="1" customHeight="1" x14ac:dyDescent="0.25">
      <c r="A476" s="84" t="s">
        <v>765</v>
      </c>
      <c r="B476" s="11" t="s">
        <v>766</v>
      </c>
      <c r="C476" s="12" t="s">
        <v>31</v>
      </c>
      <c r="D476" s="13">
        <v>0</v>
      </c>
      <c r="E476" s="13">
        <f>[1]CPUs!I3390</f>
        <v>167.33</v>
      </c>
      <c r="F476" s="13">
        <v>206.87</v>
      </c>
      <c r="G476" s="13">
        <v>0</v>
      </c>
      <c r="H476" s="13">
        <v>0</v>
      </c>
      <c r="I476" s="13">
        <v>0</v>
      </c>
      <c r="J476" s="13">
        <v>0</v>
      </c>
      <c r="K476" s="13">
        <v>0</v>
      </c>
      <c r="L476" s="13">
        <v>0</v>
      </c>
      <c r="M476" s="85">
        <v>0</v>
      </c>
    </row>
    <row r="477" spans="1:13" ht="39" hidden="1" customHeight="1" x14ac:dyDescent="0.25">
      <c r="A477" s="84" t="s">
        <v>767</v>
      </c>
      <c r="B477" s="11" t="s">
        <v>131</v>
      </c>
      <c r="C477" s="12" t="s">
        <v>59</v>
      </c>
      <c r="D477" s="50">
        <v>0</v>
      </c>
      <c r="E477" s="13">
        <f>[1]CPUs!I3403</f>
        <v>639.05999999999995</v>
      </c>
      <c r="F477" s="13">
        <v>790.06</v>
      </c>
      <c r="G477" s="13">
        <v>0</v>
      </c>
      <c r="H477" s="13">
        <v>0</v>
      </c>
      <c r="I477" s="13">
        <v>0</v>
      </c>
      <c r="J477" s="13">
        <v>0</v>
      </c>
      <c r="K477" s="13">
        <v>0</v>
      </c>
      <c r="L477" s="13">
        <v>0</v>
      </c>
      <c r="M477" s="85">
        <v>0</v>
      </c>
    </row>
    <row r="478" spans="1:13" ht="26.1" hidden="1" customHeight="1" x14ac:dyDescent="0.25">
      <c r="A478" s="84" t="s">
        <v>768</v>
      </c>
      <c r="B478" s="11" t="s">
        <v>265</v>
      </c>
      <c r="C478" s="12" t="s">
        <v>31</v>
      </c>
      <c r="D478" s="13">
        <v>0</v>
      </c>
      <c r="E478" s="13">
        <f>[1]CPUs!I3415</f>
        <v>2.74</v>
      </c>
      <c r="F478" s="13">
        <v>3.38</v>
      </c>
      <c r="G478" s="13">
        <v>0</v>
      </c>
      <c r="H478" s="13">
        <v>0</v>
      </c>
      <c r="I478" s="13">
        <v>0</v>
      </c>
      <c r="J478" s="13">
        <v>0</v>
      </c>
      <c r="K478" s="13">
        <v>0</v>
      </c>
      <c r="L478" s="13">
        <v>0</v>
      </c>
      <c r="M478" s="85">
        <v>0</v>
      </c>
    </row>
    <row r="479" spans="1:13" ht="18.75" customHeight="1" x14ac:dyDescent="0.25">
      <c r="A479" s="88" t="s">
        <v>861</v>
      </c>
      <c r="B479" s="48" t="s">
        <v>853</v>
      </c>
      <c r="C479" s="49" t="s">
        <v>31</v>
      </c>
      <c r="D479" s="50">
        <v>512.29999999999995</v>
      </c>
      <c r="E479" s="50">
        <v>445.48</v>
      </c>
      <c r="F479" s="59">
        <v>159.19</v>
      </c>
      <c r="G479" s="13">
        <v>81553.036999999997</v>
      </c>
      <c r="H479" s="13">
        <v>512.29999999999995</v>
      </c>
      <c r="I479" s="13">
        <v>0</v>
      </c>
      <c r="J479" s="13">
        <v>512.29999999999995</v>
      </c>
      <c r="K479" s="13">
        <v>81553.036999999997</v>
      </c>
      <c r="L479" s="13">
        <v>0</v>
      </c>
      <c r="M479" s="85">
        <v>81553.036999999997</v>
      </c>
    </row>
    <row r="480" spans="1:13" ht="42" customHeight="1" x14ac:dyDescent="0.25">
      <c r="A480" s="88" t="s">
        <v>862</v>
      </c>
      <c r="B480" s="48" t="s">
        <v>855</v>
      </c>
      <c r="C480" s="49" t="s">
        <v>59</v>
      </c>
      <c r="D480" s="50">
        <v>45.8</v>
      </c>
      <c r="E480" s="50">
        <v>45.8</v>
      </c>
      <c r="F480" s="59">
        <v>641.38</v>
      </c>
      <c r="G480" s="13">
        <v>29375.203999999998</v>
      </c>
      <c r="H480" s="13">
        <v>45.8</v>
      </c>
      <c r="I480" s="13">
        <v>0</v>
      </c>
      <c r="J480" s="13">
        <v>45.8</v>
      </c>
      <c r="K480" s="13">
        <v>29375.203999999998</v>
      </c>
      <c r="L480" s="13">
        <v>0</v>
      </c>
      <c r="M480" s="85">
        <v>29375.203999999998</v>
      </c>
    </row>
    <row r="481" spans="1:13" ht="39" customHeight="1" x14ac:dyDescent="0.25">
      <c r="A481" s="88" t="s">
        <v>863</v>
      </c>
      <c r="B481" s="48" t="s">
        <v>857</v>
      </c>
      <c r="C481" s="49" t="s">
        <v>31</v>
      </c>
      <c r="D481" s="50">
        <v>478.89</v>
      </c>
      <c r="E481" s="50">
        <v>445.48</v>
      </c>
      <c r="F481" s="59">
        <v>72.489999999999995</v>
      </c>
      <c r="G481" s="13">
        <v>34714.736099999995</v>
      </c>
      <c r="H481" s="50">
        <v>478.89</v>
      </c>
      <c r="I481" s="13">
        <v>0</v>
      </c>
      <c r="J481" s="13">
        <v>478.89</v>
      </c>
      <c r="K481" s="13">
        <v>34714.736099999995</v>
      </c>
      <c r="L481" s="13">
        <v>0</v>
      </c>
      <c r="M481" s="85">
        <v>34714.736099999995</v>
      </c>
    </row>
    <row r="482" spans="1:13" ht="39" customHeight="1" x14ac:dyDescent="0.25">
      <c r="A482" s="88" t="s">
        <v>992</v>
      </c>
      <c r="B482" s="48" t="s">
        <v>993</v>
      </c>
      <c r="C482" s="49" t="s">
        <v>31</v>
      </c>
      <c r="D482" s="50">
        <v>126</v>
      </c>
      <c r="E482" s="50"/>
      <c r="F482" s="59">
        <v>51.08</v>
      </c>
      <c r="G482" s="13">
        <v>6436.08</v>
      </c>
      <c r="H482" s="50">
        <v>126</v>
      </c>
      <c r="I482" s="13">
        <v>0</v>
      </c>
      <c r="J482" s="13">
        <v>126</v>
      </c>
      <c r="K482" s="13">
        <v>6436.08</v>
      </c>
      <c r="L482" s="13">
        <v>0</v>
      </c>
      <c r="M482" s="85">
        <v>6436.08</v>
      </c>
    </row>
    <row r="483" spans="1:13" ht="39" customHeight="1" x14ac:dyDescent="0.25">
      <c r="A483" s="88" t="s">
        <v>994</v>
      </c>
      <c r="B483" s="48" t="s">
        <v>103</v>
      </c>
      <c r="C483" s="49" t="s">
        <v>79</v>
      </c>
      <c r="D483" s="50">
        <v>123.4</v>
      </c>
      <c r="E483" s="50"/>
      <c r="F483" s="59">
        <v>14.61</v>
      </c>
      <c r="G483" s="13">
        <v>1802.874</v>
      </c>
      <c r="H483" s="50">
        <v>123.4</v>
      </c>
      <c r="I483" s="13">
        <v>0</v>
      </c>
      <c r="J483" s="13">
        <v>123.4</v>
      </c>
      <c r="K483" s="13">
        <v>1802.874</v>
      </c>
      <c r="L483" s="13">
        <v>0</v>
      </c>
      <c r="M483" s="85">
        <v>1802.874</v>
      </c>
    </row>
    <row r="484" spans="1:13" ht="39" customHeight="1" x14ac:dyDescent="0.25">
      <c r="A484" s="88" t="s">
        <v>1055</v>
      </c>
      <c r="B484" s="48" t="s">
        <v>125</v>
      </c>
      <c r="C484" s="49" t="s">
        <v>79</v>
      </c>
      <c r="D484" s="50">
        <v>1565.02</v>
      </c>
      <c r="E484" s="50"/>
      <c r="F484" s="59">
        <v>35.03</v>
      </c>
      <c r="G484" s="13">
        <v>54822.650600000001</v>
      </c>
      <c r="H484" s="50">
        <v>1565.02</v>
      </c>
      <c r="I484" s="13">
        <v>0</v>
      </c>
      <c r="J484" s="13">
        <v>1565.02</v>
      </c>
      <c r="K484" s="13">
        <v>54822.650600000001</v>
      </c>
      <c r="L484" s="13">
        <v>0</v>
      </c>
      <c r="M484" s="85">
        <v>54822.650600000001</v>
      </c>
    </row>
    <row r="485" spans="1:13" ht="39" customHeight="1" x14ac:dyDescent="0.25">
      <c r="A485" s="88" t="s">
        <v>1056</v>
      </c>
      <c r="B485" s="11" t="s">
        <v>131</v>
      </c>
      <c r="C485" s="12" t="s">
        <v>59</v>
      </c>
      <c r="D485" s="50">
        <v>16.03</v>
      </c>
      <c r="E485" s="50"/>
      <c r="F485" s="59">
        <v>790.06</v>
      </c>
      <c r="G485" s="13">
        <v>12664.6618</v>
      </c>
      <c r="H485" s="50">
        <v>16.03</v>
      </c>
      <c r="I485" s="13">
        <v>0</v>
      </c>
      <c r="J485" s="13">
        <v>16.03</v>
      </c>
      <c r="K485" s="13">
        <v>12664.6618</v>
      </c>
      <c r="L485" s="13">
        <v>0</v>
      </c>
      <c r="M485" s="85">
        <v>12664.6618</v>
      </c>
    </row>
    <row r="486" spans="1:13" ht="39" customHeight="1" x14ac:dyDescent="0.25">
      <c r="A486" s="88" t="s">
        <v>1057</v>
      </c>
      <c r="B486" s="11" t="s">
        <v>913</v>
      </c>
      <c r="C486" s="12" t="s">
        <v>46</v>
      </c>
      <c r="D486" s="50">
        <v>4.5</v>
      </c>
      <c r="E486" s="50"/>
      <c r="F486" s="59">
        <v>88.61</v>
      </c>
      <c r="G486" s="13">
        <v>398.745</v>
      </c>
      <c r="H486" s="50">
        <v>4.5</v>
      </c>
      <c r="I486" s="13">
        <v>0</v>
      </c>
      <c r="J486" s="13">
        <v>4.5</v>
      </c>
      <c r="K486" s="13">
        <v>398.745</v>
      </c>
      <c r="L486" s="13">
        <v>0</v>
      </c>
      <c r="M486" s="85">
        <v>398.745</v>
      </c>
    </row>
    <row r="487" spans="1:13" ht="39" customHeight="1" x14ac:dyDescent="0.25">
      <c r="A487" s="88" t="s">
        <v>1058</v>
      </c>
      <c r="B487" s="11" t="s">
        <v>95</v>
      </c>
      <c r="C487" s="12" t="s">
        <v>59</v>
      </c>
      <c r="D487" s="50">
        <v>4.8</v>
      </c>
      <c r="E487" s="50"/>
      <c r="F487" s="59">
        <v>97.48</v>
      </c>
      <c r="G487" s="13">
        <v>467.904</v>
      </c>
      <c r="H487" s="50">
        <v>4.8</v>
      </c>
      <c r="I487" s="13">
        <v>0</v>
      </c>
      <c r="J487" s="13">
        <v>4.8</v>
      </c>
      <c r="K487" s="13">
        <v>467.904</v>
      </c>
      <c r="L487" s="13">
        <v>0</v>
      </c>
      <c r="M487" s="85">
        <v>467.904</v>
      </c>
    </row>
    <row r="488" spans="1:13" ht="39" customHeight="1" x14ac:dyDescent="0.25">
      <c r="A488" s="88" t="s">
        <v>1059</v>
      </c>
      <c r="B488" s="11" t="s">
        <v>99</v>
      </c>
      <c r="C488" s="12" t="s">
        <v>59</v>
      </c>
      <c r="D488" s="50">
        <v>24.37</v>
      </c>
      <c r="E488" s="50"/>
      <c r="F488" s="59">
        <v>84.46</v>
      </c>
      <c r="G488" s="13">
        <v>2058.2901999999999</v>
      </c>
      <c r="H488" s="50">
        <v>24.37</v>
      </c>
      <c r="I488" s="13">
        <v>0</v>
      </c>
      <c r="J488" s="13">
        <v>24.37</v>
      </c>
      <c r="K488" s="13">
        <v>2058.2901999999999</v>
      </c>
      <c r="L488" s="13">
        <v>0</v>
      </c>
      <c r="M488" s="85">
        <v>2058.2901999999999</v>
      </c>
    </row>
    <row r="489" spans="1:13" ht="39" customHeight="1" x14ac:dyDescent="0.25">
      <c r="A489" s="88" t="s">
        <v>1060</v>
      </c>
      <c r="B489" s="11" t="s">
        <v>69</v>
      </c>
      <c r="C489" s="12" t="s">
        <v>70</v>
      </c>
      <c r="D489" s="50">
        <v>2620.8000000000002</v>
      </c>
      <c r="E489" s="50"/>
      <c r="F489" s="59">
        <v>2.67</v>
      </c>
      <c r="G489" s="13">
        <v>6997.5360000000001</v>
      </c>
      <c r="H489" s="50">
        <v>2620.8000000000002</v>
      </c>
      <c r="I489" s="13">
        <v>0</v>
      </c>
      <c r="J489" s="13">
        <v>2620.8000000000002</v>
      </c>
      <c r="K489" s="13">
        <v>6997.5360000000001</v>
      </c>
      <c r="L489" s="13">
        <v>0</v>
      </c>
      <c r="M489" s="85">
        <v>6997.5360000000001</v>
      </c>
    </row>
    <row r="490" spans="1:13" ht="24" customHeight="1" x14ac:dyDescent="0.25">
      <c r="A490" s="86" t="s">
        <v>769</v>
      </c>
      <c r="B490" s="15" t="s">
        <v>770</v>
      </c>
      <c r="C490" s="15"/>
      <c r="D490" s="19"/>
      <c r="E490" s="18"/>
      <c r="F490" s="18"/>
      <c r="G490" s="19">
        <v>30283.068399999996</v>
      </c>
      <c r="H490" s="19"/>
      <c r="I490" s="18"/>
      <c r="J490" s="19"/>
      <c r="K490" s="19">
        <v>6119.9</v>
      </c>
      <c r="L490" s="19">
        <v>12259.548399999998</v>
      </c>
      <c r="M490" s="87">
        <v>18379.448399999994</v>
      </c>
    </row>
    <row r="491" spans="1:13" ht="51.9" customHeight="1" x14ac:dyDescent="0.25">
      <c r="A491" s="84" t="s">
        <v>771</v>
      </c>
      <c r="B491" s="11" t="s">
        <v>772</v>
      </c>
      <c r="C491" s="12" t="s">
        <v>31</v>
      </c>
      <c r="D491" s="13">
        <v>109.51</v>
      </c>
      <c r="E491" s="13">
        <f>[1]CPUs!I3433</f>
        <v>62.14</v>
      </c>
      <c r="F491" s="13">
        <v>76.819999999999993</v>
      </c>
      <c r="G491" s="13">
        <v>8412.5581999999995</v>
      </c>
      <c r="H491" s="13">
        <v>47.5</v>
      </c>
      <c r="I491" s="13">
        <v>62.01</v>
      </c>
      <c r="J491" s="13">
        <v>109.50999999999999</v>
      </c>
      <c r="K491" s="13">
        <v>3648.95</v>
      </c>
      <c r="L491" s="13">
        <v>4763.6081999999997</v>
      </c>
      <c r="M491" s="85">
        <v>8412.5581999999977</v>
      </c>
    </row>
    <row r="492" spans="1:13" ht="39" customHeight="1" x14ac:dyDescent="0.25">
      <c r="A492" s="84" t="s">
        <v>773</v>
      </c>
      <c r="B492" s="11" t="s">
        <v>774</v>
      </c>
      <c r="C492" s="12" t="s">
        <v>31</v>
      </c>
      <c r="D492" s="13">
        <v>109.51</v>
      </c>
      <c r="E492" s="13">
        <f>[1]CPUs!I3448</f>
        <v>42.08</v>
      </c>
      <c r="F492" s="13">
        <v>52.02</v>
      </c>
      <c r="G492" s="13">
        <v>5696.7102000000004</v>
      </c>
      <c r="H492" s="13">
        <v>47.5</v>
      </c>
      <c r="I492" s="13">
        <v>62.01</v>
      </c>
      <c r="J492" s="13">
        <v>109.50999999999999</v>
      </c>
      <c r="K492" s="13">
        <v>2470.9500000000003</v>
      </c>
      <c r="L492" s="13">
        <v>3225.7602000000002</v>
      </c>
      <c r="M492" s="85">
        <v>5696.7101999999995</v>
      </c>
    </row>
    <row r="493" spans="1:13" ht="39" hidden="1" customHeight="1" x14ac:dyDescent="0.25">
      <c r="A493" s="84" t="s">
        <v>775</v>
      </c>
      <c r="B493" s="11" t="s">
        <v>776</v>
      </c>
      <c r="C493" s="12" t="s">
        <v>28</v>
      </c>
      <c r="D493" s="13">
        <v>3</v>
      </c>
      <c r="E493" s="13">
        <f>[1]CPUs!I3458</f>
        <v>2509.83</v>
      </c>
      <c r="F493" s="13">
        <v>3102.9</v>
      </c>
      <c r="G493" s="13">
        <v>9308.7000000000007</v>
      </c>
      <c r="H493" s="13">
        <v>0</v>
      </c>
      <c r="I493" s="13">
        <v>0</v>
      </c>
      <c r="J493" s="13">
        <v>0</v>
      </c>
      <c r="K493" s="13">
        <v>0</v>
      </c>
      <c r="L493" s="13">
        <v>0</v>
      </c>
      <c r="M493" s="85">
        <v>0</v>
      </c>
    </row>
    <row r="494" spans="1:13" ht="26.1" customHeight="1" x14ac:dyDescent="0.25">
      <c r="A494" s="84" t="s">
        <v>777</v>
      </c>
      <c r="B494" s="11" t="s">
        <v>778</v>
      </c>
      <c r="C494" s="12" t="s">
        <v>46</v>
      </c>
      <c r="D494" s="13">
        <v>5.8</v>
      </c>
      <c r="E494" s="13">
        <f>[1]CPUs!I3474</f>
        <v>0</v>
      </c>
      <c r="F494" s="13">
        <v>26.24</v>
      </c>
      <c r="G494" s="13">
        <v>152.19199999999998</v>
      </c>
      <c r="H494" s="13">
        <v>0</v>
      </c>
      <c r="I494" s="13">
        <v>5.8</v>
      </c>
      <c r="J494" s="13">
        <v>5.8</v>
      </c>
      <c r="K494" s="13">
        <v>0</v>
      </c>
      <c r="L494" s="13">
        <v>152.19199999999998</v>
      </c>
      <c r="M494" s="85">
        <v>152.19199999999998</v>
      </c>
    </row>
    <row r="495" spans="1:13" ht="26.1" hidden="1" customHeight="1" x14ac:dyDescent="0.25">
      <c r="A495" s="84" t="s">
        <v>1061</v>
      </c>
      <c r="B495" s="11" t="s">
        <v>1065</v>
      </c>
      <c r="C495" s="12" t="s">
        <v>46</v>
      </c>
      <c r="D495" s="13">
        <v>17.399999999999999</v>
      </c>
      <c r="E495" s="13"/>
      <c r="F495" s="50">
        <v>86.8</v>
      </c>
      <c r="G495" s="13">
        <v>1510.32</v>
      </c>
      <c r="H495" s="13">
        <v>0</v>
      </c>
      <c r="I495" s="13">
        <v>0</v>
      </c>
      <c r="J495" s="13">
        <v>0</v>
      </c>
      <c r="K495" s="13">
        <v>0</v>
      </c>
      <c r="L495" s="13">
        <v>0</v>
      </c>
      <c r="M495" s="85">
        <v>0</v>
      </c>
    </row>
    <row r="496" spans="1:13" ht="26.1" hidden="1" customHeight="1" x14ac:dyDescent="0.25">
      <c r="A496" s="84" t="s">
        <v>1062</v>
      </c>
      <c r="B496" s="11" t="s">
        <v>1066</v>
      </c>
      <c r="C496" s="12" t="s">
        <v>46</v>
      </c>
      <c r="D496" s="13">
        <v>20</v>
      </c>
      <c r="E496" s="13"/>
      <c r="F496" s="50">
        <v>54.23</v>
      </c>
      <c r="G496" s="13">
        <v>1084.5999999999999</v>
      </c>
      <c r="H496" s="13">
        <v>0</v>
      </c>
      <c r="I496" s="13"/>
      <c r="J496" s="13">
        <v>0</v>
      </c>
      <c r="K496" s="13">
        <v>0</v>
      </c>
      <c r="L496" s="13">
        <v>0</v>
      </c>
      <c r="M496" s="85">
        <v>0</v>
      </c>
    </row>
    <row r="497" spans="1:13" ht="26.1" customHeight="1" x14ac:dyDescent="0.25">
      <c r="A497" s="84" t="s">
        <v>1063</v>
      </c>
      <c r="B497" s="11" t="s">
        <v>1067</v>
      </c>
      <c r="C497" s="12" t="s">
        <v>46</v>
      </c>
      <c r="D497" s="13">
        <v>25</v>
      </c>
      <c r="E497" s="13"/>
      <c r="F497" s="50">
        <v>37.17</v>
      </c>
      <c r="G497" s="13">
        <v>929.25</v>
      </c>
      <c r="H497" s="13">
        <v>0</v>
      </c>
      <c r="I497" s="13">
        <v>25</v>
      </c>
      <c r="J497" s="13">
        <v>25</v>
      </c>
      <c r="K497" s="13">
        <v>0</v>
      </c>
      <c r="L497" s="13">
        <v>929.25</v>
      </c>
      <c r="M497" s="85">
        <v>929.25</v>
      </c>
    </row>
    <row r="498" spans="1:13" ht="26.1" customHeight="1" x14ac:dyDescent="0.25">
      <c r="A498" s="84" t="s">
        <v>1064</v>
      </c>
      <c r="B498" s="11" t="s">
        <v>1021</v>
      </c>
      <c r="C498" s="12" t="s">
        <v>31</v>
      </c>
      <c r="D498" s="13">
        <v>47.8</v>
      </c>
      <c r="E498" s="13"/>
      <c r="F498" s="50">
        <v>66.709999999999994</v>
      </c>
      <c r="G498" s="13">
        <v>3188.7379999999994</v>
      </c>
      <c r="H498" s="13">
        <v>0</v>
      </c>
      <c r="I498" s="13">
        <v>47.8</v>
      </c>
      <c r="J498" s="13">
        <v>47.8</v>
      </c>
      <c r="K498" s="13">
        <v>0</v>
      </c>
      <c r="L498" s="13">
        <v>3188.7379999999994</v>
      </c>
      <c r="M498" s="85">
        <v>3188.7379999999994</v>
      </c>
    </row>
    <row r="499" spans="1:13" ht="24" customHeight="1" x14ac:dyDescent="0.25">
      <c r="A499" s="86" t="s">
        <v>779</v>
      </c>
      <c r="B499" s="15" t="s">
        <v>693</v>
      </c>
      <c r="C499" s="15"/>
      <c r="D499" s="19"/>
      <c r="E499" s="18"/>
      <c r="F499" s="18"/>
      <c r="G499" s="19">
        <v>95881.259750054262</v>
      </c>
      <c r="H499" s="19"/>
      <c r="I499" s="18"/>
      <c r="J499" s="19"/>
      <c r="K499" s="19">
        <v>93911.102249863106</v>
      </c>
      <c r="L499" s="19">
        <v>0</v>
      </c>
      <c r="M499" s="87">
        <v>93911.102249863106</v>
      </c>
    </row>
    <row r="500" spans="1:13" ht="39" hidden="1" customHeight="1" x14ac:dyDescent="0.25">
      <c r="A500" s="84" t="s">
        <v>780</v>
      </c>
      <c r="B500" s="11" t="s">
        <v>781</v>
      </c>
      <c r="C500" s="12" t="s">
        <v>28</v>
      </c>
      <c r="D500" s="13">
        <v>1</v>
      </c>
      <c r="E500" s="13">
        <f>[1]CPUs!I3483</f>
        <v>431.82557899999995</v>
      </c>
      <c r="F500" s="13">
        <v>533.86596331769988</v>
      </c>
      <c r="G500" s="13">
        <v>533.86596331769988</v>
      </c>
      <c r="H500" s="13">
        <v>0</v>
      </c>
      <c r="I500" s="13">
        <v>0</v>
      </c>
      <c r="J500" s="13">
        <v>0</v>
      </c>
      <c r="K500" s="13">
        <v>0</v>
      </c>
      <c r="L500" s="13">
        <v>0</v>
      </c>
      <c r="M500" s="85">
        <v>0</v>
      </c>
    </row>
    <row r="501" spans="1:13" ht="39" hidden="1" customHeight="1" x14ac:dyDescent="0.25">
      <c r="A501" s="84" t="s">
        <v>782</v>
      </c>
      <c r="B501" s="11" t="s">
        <v>783</v>
      </c>
      <c r="C501" s="12" t="s">
        <v>28</v>
      </c>
      <c r="D501" s="13">
        <v>1</v>
      </c>
      <c r="E501" s="13">
        <f>[1]CPUs!I3495</f>
        <v>462.24</v>
      </c>
      <c r="F501" s="13">
        <v>571.46</v>
      </c>
      <c r="G501" s="13">
        <v>571.46</v>
      </c>
      <c r="H501" s="13">
        <v>0</v>
      </c>
      <c r="I501" s="13">
        <v>0</v>
      </c>
      <c r="J501" s="13">
        <v>0</v>
      </c>
      <c r="K501" s="13">
        <v>0</v>
      </c>
      <c r="L501" s="13">
        <v>0</v>
      </c>
      <c r="M501" s="85">
        <v>0</v>
      </c>
    </row>
    <row r="502" spans="1:13" ht="39" hidden="1" customHeight="1" x14ac:dyDescent="0.25">
      <c r="A502" s="84" t="s">
        <v>784</v>
      </c>
      <c r="B502" s="11" t="s">
        <v>785</v>
      </c>
      <c r="C502" s="12" t="s">
        <v>28</v>
      </c>
      <c r="D502" s="13">
        <v>1</v>
      </c>
      <c r="E502" s="13">
        <f>[1]CPUs!I3503</f>
        <v>117.43</v>
      </c>
      <c r="F502" s="13">
        <v>145.16999999999999</v>
      </c>
      <c r="G502" s="13">
        <v>145.16999999999999</v>
      </c>
      <c r="H502" s="13">
        <v>0</v>
      </c>
      <c r="I502" s="13">
        <v>0</v>
      </c>
      <c r="J502" s="13">
        <v>0</v>
      </c>
      <c r="K502" s="13">
        <v>0</v>
      </c>
      <c r="L502" s="13">
        <v>0</v>
      </c>
      <c r="M502" s="85">
        <v>0</v>
      </c>
    </row>
    <row r="503" spans="1:13" ht="26.1" hidden="1" customHeight="1" x14ac:dyDescent="0.25">
      <c r="A503" s="84" t="s">
        <v>786</v>
      </c>
      <c r="B503" s="11" t="s">
        <v>787</v>
      </c>
      <c r="C503" s="12" t="s">
        <v>28</v>
      </c>
      <c r="D503" s="13">
        <v>1</v>
      </c>
      <c r="E503" s="13">
        <f>[1]CPUs!I3512</f>
        <v>234.54787420000002</v>
      </c>
      <c r="F503" s="13">
        <v>289.97153687346002</v>
      </c>
      <c r="G503" s="13">
        <v>289.97153687346002</v>
      </c>
      <c r="H503" s="13">
        <v>0</v>
      </c>
      <c r="I503" s="13">
        <v>0</v>
      </c>
      <c r="J503" s="13">
        <v>0</v>
      </c>
      <c r="K503" s="13">
        <v>0</v>
      </c>
      <c r="L503" s="13">
        <v>0</v>
      </c>
      <c r="M503" s="85">
        <v>0</v>
      </c>
    </row>
    <row r="504" spans="1:13" ht="51.9" hidden="1" customHeight="1" x14ac:dyDescent="0.25">
      <c r="A504" s="84" t="s">
        <v>788</v>
      </c>
      <c r="B504" s="11" t="s">
        <v>789</v>
      </c>
      <c r="C504" s="12" t="s">
        <v>28</v>
      </c>
      <c r="D504" s="13">
        <v>1</v>
      </c>
      <c r="E504" s="13">
        <f>[1]CPUs!I3524</f>
        <v>217.88</v>
      </c>
      <c r="F504" s="13">
        <v>269.36</v>
      </c>
      <c r="G504" s="13">
        <v>269.36</v>
      </c>
      <c r="H504" s="13">
        <v>0</v>
      </c>
      <c r="I504" s="13">
        <v>0</v>
      </c>
      <c r="J504" s="13">
        <v>0</v>
      </c>
      <c r="K504" s="13">
        <v>0</v>
      </c>
      <c r="L504" s="13">
        <v>0</v>
      </c>
      <c r="M504" s="85">
        <v>0</v>
      </c>
    </row>
    <row r="505" spans="1:13" ht="39" hidden="1" customHeight="1" x14ac:dyDescent="0.25">
      <c r="A505" s="84" t="s">
        <v>790</v>
      </c>
      <c r="B505" s="11" t="s">
        <v>368</v>
      </c>
      <c r="C505" s="12" t="s">
        <v>28</v>
      </c>
      <c r="D505" s="13">
        <v>1</v>
      </c>
      <c r="E505" s="13">
        <f>[1]CPUs!I3532</f>
        <v>129.68</v>
      </c>
      <c r="F505" s="13">
        <v>160.32</v>
      </c>
      <c r="G505" s="13">
        <v>160.32</v>
      </c>
      <c r="H505" s="13">
        <v>0</v>
      </c>
      <c r="I505" s="13">
        <v>0</v>
      </c>
      <c r="J505" s="13">
        <v>0</v>
      </c>
      <c r="K505" s="13">
        <v>0</v>
      </c>
      <c r="L505" s="13">
        <v>0</v>
      </c>
      <c r="M505" s="85">
        <v>0</v>
      </c>
    </row>
    <row r="506" spans="1:13" ht="26.1" customHeight="1" x14ac:dyDescent="0.25">
      <c r="A506" s="84" t="s">
        <v>791</v>
      </c>
      <c r="B506" s="11" t="s">
        <v>792</v>
      </c>
      <c r="C506" s="12" t="s">
        <v>59</v>
      </c>
      <c r="D506" s="13">
        <v>2.58</v>
      </c>
      <c r="E506" s="13">
        <f>[1]CPUs!I3542</f>
        <v>915.49</v>
      </c>
      <c r="F506" s="13">
        <v>1131.82</v>
      </c>
      <c r="G506" s="13">
        <v>2920.0956000000001</v>
      </c>
      <c r="H506" s="13">
        <v>2.58</v>
      </c>
      <c r="I506" s="13">
        <v>0</v>
      </c>
      <c r="J506" s="13">
        <v>2.58</v>
      </c>
      <c r="K506" s="13">
        <v>2920.0956000000001</v>
      </c>
      <c r="L506" s="13">
        <v>0</v>
      </c>
      <c r="M506" s="85">
        <v>2920.0956000000001</v>
      </c>
    </row>
    <row r="507" spans="1:13" ht="36" customHeight="1" x14ac:dyDescent="0.25">
      <c r="A507" s="84" t="s">
        <v>793</v>
      </c>
      <c r="B507" s="11" t="s">
        <v>794</v>
      </c>
      <c r="C507" s="12" t="s">
        <v>59</v>
      </c>
      <c r="D507" s="13">
        <v>3.75</v>
      </c>
      <c r="E507" s="13">
        <f>[1]CPUs!I3550</f>
        <v>799.93</v>
      </c>
      <c r="F507" s="13">
        <v>988.95</v>
      </c>
      <c r="G507" s="13">
        <v>3708.5625</v>
      </c>
      <c r="H507" s="13">
        <v>3.75</v>
      </c>
      <c r="I507" s="13">
        <v>0</v>
      </c>
      <c r="J507" s="13">
        <v>3.75</v>
      </c>
      <c r="K507" s="13">
        <v>3708.5625</v>
      </c>
      <c r="L507" s="13">
        <v>0</v>
      </c>
      <c r="M507" s="85">
        <v>3708.5625</v>
      </c>
    </row>
    <row r="508" spans="1:13" ht="26.1" customHeight="1" x14ac:dyDescent="0.25">
      <c r="A508" s="84" t="s">
        <v>795</v>
      </c>
      <c r="B508" s="11" t="s">
        <v>796</v>
      </c>
      <c r="C508" s="12" t="s">
        <v>31</v>
      </c>
      <c r="D508" s="13">
        <v>15.2</v>
      </c>
      <c r="E508" s="13">
        <f>[1]CPUs!I3558</f>
        <v>224.66</v>
      </c>
      <c r="F508" s="13">
        <v>277.74</v>
      </c>
      <c r="G508" s="13">
        <v>4221.6480000000001</v>
      </c>
      <c r="H508" s="13">
        <v>15.2</v>
      </c>
      <c r="I508" s="13">
        <v>0</v>
      </c>
      <c r="J508" s="13">
        <v>15.2</v>
      </c>
      <c r="K508" s="13">
        <v>4221.6480000000001</v>
      </c>
      <c r="L508" s="13">
        <v>0</v>
      </c>
      <c r="M508" s="85">
        <v>4221.6480000000001</v>
      </c>
    </row>
    <row r="509" spans="1:13" ht="26.1" customHeight="1" x14ac:dyDescent="0.25">
      <c r="A509" s="84" t="s">
        <v>797</v>
      </c>
      <c r="B509" s="11" t="s">
        <v>798</v>
      </c>
      <c r="C509" s="12" t="s">
        <v>31</v>
      </c>
      <c r="D509" s="13">
        <v>152.99</v>
      </c>
      <c r="E509" s="13">
        <f>[1]CPUs!I3568</f>
        <v>439.14629999999994</v>
      </c>
      <c r="F509" s="13">
        <v>542.91657068999996</v>
      </c>
      <c r="G509" s="13">
        <v>83060.8061498631</v>
      </c>
      <c r="H509" s="13">
        <v>152.99</v>
      </c>
      <c r="I509" s="13">
        <v>0</v>
      </c>
      <c r="J509" s="13">
        <v>152.99</v>
      </c>
      <c r="K509" s="13">
        <v>83060.8061498631</v>
      </c>
      <c r="L509" s="13">
        <v>0</v>
      </c>
      <c r="M509" s="85">
        <v>83060.8061498631</v>
      </c>
    </row>
    <row r="510" spans="1:13" ht="26.1" hidden="1" customHeight="1" x14ac:dyDescent="0.25">
      <c r="A510" s="84" t="s">
        <v>799</v>
      </c>
      <c r="B510" s="11" t="s">
        <v>800</v>
      </c>
      <c r="C510" s="12" t="s">
        <v>31</v>
      </c>
      <c r="D510" s="13">
        <v>0</v>
      </c>
      <c r="E510" s="13">
        <f>[1]CPUs!I3582</f>
        <v>556.15</v>
      </c>
      <c r="F510" s="13">
        <v>687.56</v>
      </c>
      <c r="G510" s="13">
        <v>0</v>
      </c>
      <c r="H510" s="13">
        <v>0</v>
      </c>
      <c r="I510" s="13">
        <v>0</v>
      </c>
      <c r="J510" s="13">
        <v>0</v>
      </c>
      <c r="K510" s="13">
        <v>0</v>
      </c>
      <c r="L510" s="13">
        <v>0</v>
      </c>
      <c r="M510" s="85">
        <v>0</v>
      </c>
    </row>
    <row r="511" spans="1:13" ht="24" customHeight="1" x14ac:dyDescent="0.25">
      <c r="A511" s="86" t="s">
        <v>801</v>
      </c>
      <c r="B511" s="15" t="s">
        <v>802</v>
      </c>
      <c r="C511" s="15"/>
      <c r="D511" s="19"/>
      <c r="E511" s="18"/>
      <c r="F511" s="18"/>
      <c r="G511" s="19">
        <v>103022.29415006725</v>
      </c>
      <c r="H511" s="19"/>
      <c r="I511" s="18"/>
      <c r="J511" s="19"/>
      <c r="K511" s="19">
        <v>73686.129817004839</v>
      </c>
      <c r="L511" s="19">
        <v>0</v>
      </c>
      <c r="M511" s="87">
        <v>73686.129817004839</v>
      </c>
    </row>
    <row r="512" spans="1:13" ht="51.9" customHeight="1" x14ac:dyDescent="0.25">
      <c r="A512" s="84" t="s">
        <v>803</v>
      </c>
      <c r="B512" s="11" t="s">
        <v>804</v>
      </c>
      <c r="C512" s="12" t="s">
        <v>31</v>
      </c>
      <c r="D512" s="13">
        <v>733.86</v>
      </c>
      <c r="E512" s="13">
        <f>[1]CPUs!I3593</f>
        <v>3.73</v>
      </c>
      <c r="F512" s="13">
        <v>4.6100000000000003</v>
      </c>
      <c r="G512" s="13">
        <v>3383.0946000000004</v>
      </c>
      <c r="H512" s="13">
        <v>733.86</v>
      </c>
      <c r="I512" s="13">
        <v>0</v>
      </c>
      <c r="J512" s="13">
        <v>733.86</v>
      </c>
      <c r="K512" s="13">
        <v>3383.0946000000004</v>
      </c>
      <c r="L512" s="13">
        <v>0</v>
      </c>
      <c r="M512" s="85">
        <v>3383.0946000000004</v>
      </c>
    </row>
    <row r="513" spans="1:13" ht="65.099999999999994" customHeight="1" x14ac:dyDescent="0.25">
      <c r="A513" s="84" t="s">
        <v>805</v>
      </c>
      <c r="B513" s="11" t="s">
        <v>806</v>
      </c>
      <c r="C513" s="12" t="s">
        <v>31</v>
      </c>
      <c r="D513" s="13">
        <v>733.86</v>
      </c>
      <c r="E513" s="13">
        <f>[1]CPUs!I3601</f>
        <v>68.2</v>
      </c>
      <c r="F513" s="13">
        <v>84.31</v>
      </c>
      <c r="G513" s="13">
        <v>61871.736600000004</v>
      </c>
      <c r="H513" s="13">
        <v>733.86</v>
      </c>
      <c r="I513" s="13">
        <v>0</v>
      </c>
      <c r="J513" s="13">
        <v>733.86</v>
      </c>
      <c r="K513" s="13">
        <v>61871.736600000004</v>
      </c>
      <c r="L513" s="13">
        <v>0</v>
      </c>
      <c r="M513" s="85">
        <v>61871.736600000004</v>
      </c>
    </row>
    <row r="514" spans="1:13" ht="24" customHeight="1" x14ac:dyDescent="0.25">
      <c r="A514" s="86" t="s">
        <v>807</v>
      </c>
      <c r="B514" s="15" t="s">
        <v>204</v>
      </c>
      <c r="C514" s="15"/>
      <c r="D514" s="19"/>
      <c r="E514" s="18"/>
      <c r="F514" s="18"/>
      <c r="G514" s="19">
        <v>37767.462950067245</v>
      </c>
      <c r="H514" s="19"/>
      <c r="I514" s="18"/>
      <c r="J514" s="19"/>
      <c r="K514" s="19">
        <v>8431.2986170048462</v>
      </c>
      <c r="L514" s="19">
        <v>0</v>
      </c>
      <c r="M514" s="87">
        <v>8431.2986170048462</v>
      </c>
    </row>
    <row r="515" spans="1:13" ht="39" customHeight="1" x14ac:dyDescent="0.25">
      <c r="A515" s="84" t="s">
        <v>808</v>
      </c>
      <c r="B515" s="11" t="s">
        <v>216</v>
      </c>
      <c r="C515" s="12" t="s">
        <v>31</v>
      </c>
      <c r="D515" s="13">
        <v>247.89</v>
      </c>
      <c r="E515" s="13">
        <f>[1]CPUs!I3609</f>
        <v>3.5169600000000001</v>
      </c>
      <c r="F515" s="13">
        <v>4.3480176479999999</v>
      </c>
      <c r="G515" s="13">
        <v>1077.8300947627199</v>
      </c>
      <c r="H515" s="13">
        <v>247.89</v>
      </c>
      <c r="I515" s="13">
        <v>0</v>
      </c>
      <c r="J515" s="13">
        <v>247.89</v>
      </c>
      <c r="K515" s="13">
        <v>1077.8300947627199</v>
      </c>
      <c r="L515" s="13">
        <v>0</v>
      </c>
      <c r="M515" s="85">
        <v>1077.8300947627199</v>
      </c>
    </row>
    <row r="516" spans="1:13" ht="39" customHeight="1" x14ac:dyDescent="0.25">
      <c r="A516" s="84" t="s">
        <v>809</v>
      </c>
      <c r="B516" s="11" t="s">
        <v>810</v>
      </c>
      <c r="C516" s="12" t="s">
        <v>31</v>
      </c>
      <c r="D516" s="13">
        <v>247.89</v>
      </c>
      <c r="E516" s="13">
        <f>[1]CPUs!I3618</f>
        <v>14.465938911999999</v>
      </c>
      <c r="F516" s="13">
        <v>17.884240276905597</v>
      </c>
      <c r="G516" s="13">
        <v>4433.3243222421279</v>
      </c>
      <c r="H516" s="13">
        <v>247.89</v>
      </c>
      <c r="I516" s="13">
        <v>0</v>
      </c>
      <c r="J516" s="13">
        <v>247.89</v>
      </c>
      <c r="K516" s="13">
        <v>4433.3243222421279</v>
      </c>
      <c r="L516" s="13">
        <v>0</v>
      </c>
      <c r="M516" s="85">
        <v>4433.3243222421279</v>
      </c>
    </row>
    <row r="517" spans="1:13" ht="39" customHeight="1" x14ac:dyDescent="0.25">
      <c r="A517" s="84" t="s">
        <v>811</v>
      </c>
      <c r="B517" s="11" t="s">
        <v>812</v>
      </c>
      <c r="C517" s="12" t="s">
        <v>31</v>
      </c>
      <c r="D517" s="13">
        <v>247.89</v>
      </c>
      <c r="E517" s="13">
        <f>[1]CPUs!I3627</f>
        <v>9.5299999999999994</v>
      </c>
      <c r="F517" s="13">
        <v>11.78</v>
      </c>
      <c r="G517" s="13">
        <v>2920.1441999999997</v>
      </c>
      <c r="H517" s="13">
        <v>247.89</v>
      </c>
      <c r="I517" s="13">
        <v>0</v>
      </c>
      <c r="J517" s="13">
        <v>247.89</v>
      </c>
      <c r="K517" s="13">
        <v>2920.1441999999997</v>
      </c>
      <c r="L517" s="13">
        <v>0</v>
      </c>
      <c r="M517" s="85">
        <v>2920.1441999999997</v>
      </c>
    </row>
    <row r="518" spans="1:13" ht="26.1" hidden="1" customHeight="1" x14ac:dyDescent="0.25">
      <c r="A518" s="84" t="s">
        <v>813</v>
      </c>
      <c r="B518" s="11" t="s">
        <v>814</v>
      </c>
      <c r="C518" s="12" t="s">
        <v>31</v>
      </c>
      <c r="D518" s="13">
        <v>605.35</v>
      </c>
      <c r="E518" s="13">
        <f>[1]CPUs!I3635</f>
        <v>38.657279999999993</v>
      </c>
      <c r="F518" s="13">
        <v>47.791995263999993</v>
      </c>
      <c r="G518" s="13">
        <v>28930.884333062397</v>
      </c>
      <c r="H518" s="13">
        <v>0</v>
      </c>
      <c r="I518" s="13">
        <v>0</v>
      </c>
      <c r="J518" s="13">
        <v>0</v>
      </c>
      <c r="K518" s="13">
        <v>0</v>
      </c>
      <c r="L518" s="13">
        <v>0</v>
      </c>
      <c r="M518" s="85">
        <v>0</v>
      </c>
    </row>
    <row r="519" spans="1:13" ht="51.9" hidden="1" customHeight="1" x14ac:dyDescent="0.25">
      <c r="A519" s="84" t="s">
        <v>815</v>
      </c>
      <c r="B519" s="11" t="s">
        <v>816</v>
      </c>
      <c r="C519" s="12" t="s">
        <v>31</v>
      </c>
      <c r="D519" s="13">
        <v>8</v>
      </c>
      <c r="E519" s="13">
        <f>[1]CPUs!I3643</f>
        <v>40.98</v>
      </c>
      <c r="F519" s="13">
        <v>50.66</v>
      </c>
      <c r="G519" s="13">
        <v>405.28</v>
      </c>
      <c r="H519" s="13">
        <v>0</v>
      </c>
      <c r="I519" s="13">
        <v>0</v>
      </c>
      <c r="J519" s="13">
        <v>0</v>
      </c>
      <c r="K519" s="13">
        <v>0</v>
      </c>
      <c r="L519" s="13">
        <v>0</v>
      </c>
      <c r="M519" s="85">
        <v>0</v>
      </c>
    </row>
    <row r="520" spans="1:13" ht="24" customHeight="1" x14ac:dyDescent="0.25">
      <c r="A520" s="86" t="s">
        <v>817</v>
      </c>
      <c r="B520" s="15" t="s">
        <v>818</v>
      </c>
      <c r="C520" s="15"/>
      <c r="D520" s="19"/>
      <c r="E520" s="18"/>
      <c r="F520" s="18"/>
      <c r="G520" s="19">
        <v>21840.698364907501</v>
      </c>
      <c r="H520" s="19"/>
      <c r="I520" s="18"/>
      <c r="J520" s="19"/>
      <c r="K520" s="19">
        <v>0</v>
      </c>
      <c r="L520" s="19">
        <v>0</v>
      </c>
      <c r="M520" s="87">
        <v>0</v>
      </c>
    </row>
    <row r="521" spans="1:13" ht="24" hidden="1" customHeight="1" x14ac:dyDescent="0.25">
      <c r="A521" s="121" t="s">
        <v>819</v>
      </c>
      <c r="B521" s="122" t="s">
        <v>818</v>
      </c>
      <c r="C521" s="123" t="s">
        <v>31</v>
      </c>
      <c r="D521" s="124">
        <v>6160.83</v>
      </c>
      <c r="E521" s="124">
        <f>[1]CPUs!I3651</f>
        <v>2.8675000000000002</v>
      </c>
      <c r="F521" s="124">
        <v>3.5450902500000003</v>
      </c>
      <c r="G521" s="124">
        <f>(D521*F521)</f>
        <v>21840.698364907501</v>
      </c>
      <c r="H521" s="124">
        <v>0</v>
      </c>
      <c r="I521" s="124">
        <v>0</v>
      </c>
      <c r="J521" s="124">
        <f>H521+I521</f>
        <v>0</v>
      </c>
      <c r="K521" s="124">
        <f>H521*F521</f>
        <v>0</v>
      </c>
      <c r="L521" s="124">
        <f>I521*F521</f>
        <v>0</v>
      </c>
      <c r="M521" s="125">
        <f>J521*F521</f>
        <v>0</v>
      </c>
    </row>
    <row r="522" spans="1:13" ht="20.25" customHeight="1" x14ac:dyDescent="0.25">
      <c r="A522" s="184" t="s">
        <v>20</v>
      </c>
      <c r="B522" s="184"/>
      <c r="C522" s="184"/>
      <c r="D522" s="184"/>
      <c r="E522" s="184"/>
      <c r="F522" s="184"/>
      <c r="G522" s="20">
        <f>(G13+G18+G26+G30+G65+G96+G104+G108+G122+G135+G148+G156+G174+G177+G201+G203+G218+G282+G402+G407+G428+G435+G439+G455+G520)</f>
        <v>23476919.363606628</v>
      </c>
      <c r="H522" s="21"/>
      <c r="I522" s="21"/>
      <c r="J522" s="21"/>
      <c r="K522" s="20">
        <f>(K13+K18+K26+K30+K65+K96+K104+K108+K122+K135+K148+K156+K174+K177+K201+K203+K218+K282+K402+K407+K428+K435+K439+K455+K520)-1.87</f>
        <v>22652771.295240097</v>
      </c>
      <c r="L522" s="20">
        <f>L13+L18+L26+L30+L65+L96+L104+L108+L122+L135+L148+L156+L174+L177+L201+L203+L218+L282+L402+L407+L428+L435+L439+L455+L520+1.87</f>
        <v>416470.34341675398</v>
      </c>
      <c r="M522" s="20">
        <f>(M13+M18+M26+M30+M65+M96+M104+M108+M122+M135+M148+M156+M174+M177+M201+M203+M218+M282+M402+M407+M428+M435+M439+M455+M520)</f>
        <v>23069241.638656843</v>
      </c>
    </row>
    <row r="523" spans="1:13" ht="26.25" customHeight="1" x14ac:dyDescent="0.25">
      <c r="A523" s="22"/>
      <c r="B523" s="23"/>
      <c r="C523" s="22"/>
      <c r="D523" s="185"/>
      <c r="E523" s="186"/>
      <c r="F523" s="187"/>
      <c r="G523" s="186"/>
      <c r="H523" s="24"/>
      <c r="I523" s="22"/>
      <c r="J523" s="22"/>
      <c r="K523" s="24"/>
      <c r="L523" s="22"/>
      <c r="M523" s="22"/>
    </row>
    <row r="524" spans="1:13" x14ac:dyDescent="0.25">
      <c r="A524" s="22"/>
      <c r="B524" s="22"/>
      <c r="C524" s="22"/>
      <c r="D524" s="22"/>
      <c r="E524" s="22"/>
      <c r="F524" s="22"/>
      <c r="G524" s="22"/>
      <c r="H524" s="22"/>
      <c r="I524" s="22"/>
      <c r="J524" s="22"/>
      <c r="K524" s="22"/>
      <c r="L524" s="22"/>
      <c r="M524" s="22"/>
    </row>
    <row r="525" spans="1:13" x14ac:dyDescent="0.25">
      <c r="A525" s="188"/>
      <c r="B525" s="189"/>
      <c r="C525" s="189"/>
      <c r="D525" s="189"/>
      <c r="E525" s="189"/>
      <c r="F525" s="189"/>
      <c r="G525" s="189"/>
      <c r="H525" s="25"/>
      <c r="I525" s="25"/>
      <c r="J525" s="25"/>
      <c r="K525" s="62"/>
      <c r="L525" s="25"/>
      <c r="M525" s="25"/>
    </row>
    <row r="526" spans="1:13" x14ac:dyDescent="0.25">
      <c r="A526" s="25"/>
      <c r="B526" s="25"/>
      <c r="C526" s="25"/>
      <c r="D526" s="25"/>
      <c r="E526" s="25"/>
      <c r="F526" s="25"/>
      <c r="G526" s="25"/>
      <c r="H526" s="25"/>
      <c r="I526" s="25"/>
      <c r="J526" s="25"/>
      <c r="K526" s="25"/>
      <c r="L526" s="25"/>
      <c r="M526" s="25"/>
    </row>
  </sheetData>
  <mergeCells count="33">
    <mergeCell ref="A5:G5"/>
    <mergeCell ref="H5:J5"/>
    <mergeCell ref="K5:M5"/>
    <mergeCell ref="A1:A2"/>
    <mergeCell ref="C1:D1"/>
    <mergeCell ref="E1:F1"/>
    <mergeCell ref="C2:D2"/>
    <mergeCell ref="E2:F2"/>
    <mergeCell ref="A3:G3"/>
    <mergeCell ref="H3:J3"/>
    <mergeCell ref="K3:M3"/>
    <mergeCell ref="A4:G4"/>
    <mergeCell ref="H4:J4"/>
    <mergeCell ref="K4:M4"/>
    <mergeCell ref="A6:G6"/>
    <mergeCell ref="H6:J6"/>
    <mergeCell ref="K6:M6"/>
    <mergeCell ref="A7:G7"/>
    <mergeCell ref="H7:J7"/>
    <mergeCell ref="K7:M7"/>
    <mergeCell ref="H8:M8"/>
    <mergeCell ref="A9:M9"/>
    <mergeCell ref="A11:A12"/>
    <mergeCell ref="B11:B12"/>
    <mergeCell ref="C11:C12"/>
    <mergeCell ref="D11:G11"/>
    <mergeCell ref="H11:J11"/>
    <mergeCell ref="K11:M11"/>
    <mergeCell ref="A522:F522"/>
    <mergeCell ref="D523:E523"/>
    <mergeCell ref="F523:G523"/>
    <mergeCell ref="A525:G525"/>
    <mergeCell ref="A8:G8"/>
  </mergeCells>
  <phoneticPr fontId="17" type="noConversion"/>
  <printOptions horizontalCentered="1"/>
  <pageMargins left="0.39370078740157483" right="0.39370078740157483" top="0.39370078740157483" bottom="0.94488188976377963" header="0.51181102362204722" footer="0.31496062992125984"/>
  <pageSetup paperSize="9" scale="60" fitToHeight="0" orientation="landscape" horizontalDpi="360" verticalDpi="360" r:id="rId1"/>
  <headerFooter>
    <oddFooter>&amp;R&amp;P</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479C71-7E24-47DD-9EC1-260AD2797238}">
  <sheetPr>
    <tabColor rgb="FF7030A0"/>
  </sheetPr>
  <dimension ref="A1:E17"/>
  <sheetViews>
    <sheetView view="pageBreakPreview" zoomScale="90" zoomScaleNormal="95" zoomScaleSheetLayoutView="90" workbookViewId="0">
      <selection activeCell="A14" sqref="A14:C14"/>
    </sheetView>
  </sheetViews>
  <sheetFormatPr defaultColWidth="9" defaultRowHeight="13.2" x14ac:dyDescent="0.25"/>
  <cols>
    <col min="1" max="1" width="14.59765625" style="31" customWidth="1"/>
    <col min="2" max="2" width="23.59765625" style="31" customWidth="1"/>
    <col min="3" max="3" width="21" style="31" customWidth="1"/>
    <col min="4" max="4" width="20.09765625" style="38" customWidth="1"/>
    <col min="5" max="16384" width="9" style="29"/>
  </cols>
  <sheetData>
    <row r="1" spans="1:5" x14ac:dyDescent="0.25">
      <c r="A1" s="34"/>
      <c r="B1" s="34"/>
      <c r="C1" s="35"/>
      <c r="D1" s="51"/>
    </row>
    <row r="2" spans="1:5" x14ac:dyDescent="0.25">
      <c r="A2" s="34" t="s">
        <v>820</v>
      </c>
      <c r="B2" s="34"/>
      <c r="C2" s="35"/>
      <c r="D2" s="51"/>
    </row>
    <row r="3" spans="1:5" x14ac:dyDescent="0.25">
      <c r="A3" s="34" t="s">
        <v>2</v>
      </c>
      <c r="B3" s="34"/>
      <c r="C3" s="35"/>
      <c r="D3" s="51"/>
    </row>
    <row r="4" spans="1:5" x14ac:dyDescent="0.25">
      <c r="A4" s="34" t="s">
        <v>1121</v>
      </c>
      <c r="B4" s="34"/>
      <c r="C4" s="35"/>
      <c r="D4" s="51"/>
    </row>
    <row r="5" spans="1:5" ht="13.8" thickBot="1" x14ac:dyDescent="0.3">
      <c r="A5" s="34"/>
      <c r="B5" s="34"/>
      <c r="C5" s="35"/>
      <c r="D5" s="51"/>
    </row>
    <row r="6" spans="1:5" s="39" customFormat="1" ht="21" customHeight="1" thickBot="1" x14ac:dyDescent="0.3">
      <c r="A6" s="299" t="s">
        <v>1122</v>
      </c>
      <c r="B6" s="245"/>
      <c r="C6" s="245"/>
      <c r="D6" s="300"/>
    </row>
    <row r="7" spans="1:5" x14ac:dyDescent="0.25">
      <c r="A7" s="30"/>
      <c r="D7" s="32"/>
    </row>
    <row r="8" spans="1:5" ht="17.25" customHeight="1" x14ac:dyDescent="0.25">
      <c r="A8" s="40" t="s">
        <v>1118</v>
      </c>
      <c r="B8" s="239" t="s">
        <v>1119</v>
      </c>
      <c r="C8" s="239"/>
      <c r="D8" s="239"/>
    </row>
    <row r="9" spans="1:5" ht="6" customHeight="1" x14ac:dyDescent="0.25">
      <c r="A9" s="289"/>
      <c r="B9" s="290"/>
      <c r="C9" s="102"/>
      <c r="D9" s="93"/>
    </row>
    <row r="10" spans="1:5" s="39" customFormat="1" ht="28.5" customHeight="1" x14ac:dyDescent="0.25">
      <c r="A10" s="41" t="s">
        <v>1334</v>
      </c>
      <c r="B10" s="240" t="s">
        <v>649</v>
      </c>
      <c r="C10" s="241"/>
      <c r="D10" s="242"/>
      <c r="E10" s="63"/>
    </row>
    <row r="11" spans="1:5" s="47" customFormat="1" ht="18.75" customHeight="1" x14ac:dyDescent="0.25">
      <c r="A11" s="247" t="s">
        <v>1335</v>
      </c>
      <c r="B11" s="248"/>
      <c r="C11" s="248"/>
      <c r="D11" s="113">
        <v>1</v>
      </c>
    </row>
    <row r="12" spans="1:5" s="47" customFormat="1" ht="15.75" customHeight="1" x14ac:dyDescent="0.25">
      <c r="A12" s="141"/>
      <c r="B12" s="127"/>
      <c r="C12" s="127"/>
      <c r="D12" s="146"/>
    </row>
    <row r="13" spans="1:5" s="47" customFormat="1" ht="16.5" customHeight="1" x14ac:dyDescent="0.25">
      <c r="A13" s="247" t="s">
        <v>1336</v>
      </c>
      <c r="B13" s="248"/>
      <c r="C13" s="248"/>
      <c r="D13" s="113">
        <v>1</v>
      </c>
    </row>
    <row r="14" spans="1:5" s="47" customFormat="1" ht="16.5" customHeight="1" x14ac:dyDescent="0.25">
      <c r="A14" s="247" t="s">
        <v>1337</v>
      </c>
      <c r="B14" s="248"/>
      <c r="C14" s="248"/>
      <c r="D14" s="113">
        <v>1</v>
      </c>
    </row>
    <row r="15" spans="1:5" s="39" customFormat="1" ht="16.5" customHeight="1" x14ac:dyDescent="0.25">
      <c r="A15" s="247" t="s">
        <v>1338</v>
      </c>
      <c r="B15" s="248"/>
      <c r="C15" s="248"/>
      <c r="D15" s="113">
        <v>0</v>
      </c>
    </row>
    <row r="16" spans="1:5" s="39" customFormat="1" ht="16.5" customHeight="1" x14ac:dyDescent="0.25">
      <c r="A16" s="228" t="s">
        <v>1339</v>
      </c>
      <c r="B16" s="229"/>
      <c r="C16" s="229"/>
      <c r="D16" s="113">
        <f>D11-D15</f>
        <v>1</v>
      </c>
    </row>
    <row r="17" spans="1:4" ht="14.25" customHeight="1" x14ac:dyDescent="0.25">
      <c r="A17" s="289"/>
      <c r="B17" s="290"/>
      <c r="C17" s="72"/>
      <c r="D17" s="128"/>
    </row>
  </sheetData>
  <mergeCells count="10">
    <mergeCell ref="A13:C13"/>
    <mergeCell ref="A15:C15"/>
    <mergeCell ref="A16:C16"/>
    <mergeCell ref="A17:B17"/>
    <mergeCell ref="A6:D6"/>
    <mergeCell ref="B8:D8"/>
    <mergeCell ref="A9:B9"/>
    <mergeCell ref="B10:D10"/>
    <mergeCell ref="A11:C11"/>
    <mergeCell ref="A14:C14"/>
  </mergeCells>
  <printOptions horizontalCentered="1"/>
  <pageMargins left="0.51181102362204722" right="0.51181102362204722" top="0.78740157480314965" bottom="0.78740157480314965" header="0.31496062992125984" footer="0.31496062992125984"/>
  <pageSetup paperSize="9" scale="95" orientation="portrait" horizontalDpi="360" verticalDpi="360" r:id="rId1"/>
  <headerFooter>
    <oddFooter>&amp;R&amp;P</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2AF67D7-D2FB-435F-BA74-C18F73E0EF5D}">
  <sheetPr>
    <tabColor rgb="FF7030A0"/>
  </sheetPr>
  <dimension ref="A1:E73"/>
  <sheetViews>
    <sheetView view="pageBreakPreview" topLeftCell="A53" zoomScale="90" zoomScaleNormal="95" zoomScaleSheetLayoutView="90" workbookViewId="0">
      <selection activeCell="G68" sqref="G68"/>
    </sheetView>
  </sheetViews>
  <sheetFormatPr defaultColWidth="9" defaultRowHeight="13.2" x14ac:dyDescent="0.25"/>
  <cols>
    <col min="1" max="1" width="19.5" style="31" customWidth="1"/>
    <col min="2" max="2" width="14" style="31" customWidth="1"/>
    <col min="3" max="3" width="19" style="31" customWidth="1"/>
    <col min="4" max="4" width="17.19921875" style="31" customWidth="1"/>
    <col min="5" max="5" width="15" style="38" customWidth="1"/>
    <col min="6" max="16384" width="9" style="29"/>
  </cols>
  <sheetData>
    <row r="1" spans="1:5" x14ac:dyDescent="0.25">
      <c r="A1" s="33"/>
      <c r="B1" s="34"/>
      <c r="C1" s="35"/>
      <c r="D1" s="35"/>
      <c r="E1" s="36"/>
    </row>
    <row r="2" spans="1:5" x14ac:dyDescent="0.25">
      <c r="A2" s="33" t="s">
        <v>820</v>
      </c>
      <c r="B2" s="34"/>
      <c r="C2" s="35"/>
      <c r="D2" s="35"/>
      <c r="E2" s="36"/>
    </row>
    <row r="3" spans="1:5" x14ac:dyDescent="0.25">
      <c r="A3" s="33" t="s">
        <v>2</v>
      </c>
      <c r="B3" s="34"/>
      <c r="C3" s="35"/>
      <c r="D3" s="35"/>
      <c r="E3" s="36"/>
    </row>
    <row r="4" spans="1:5" x14ac:dyDescent="0.25">
      <c r="A4" s="33" t="s">
        <v>1121</v>
      </c>
      <c r="B4" s="34"/>
      <c r="C4" s="35"/>
      <c r="D4" s="35"/>
      <c r="E4" s="36"/>
    </row>
    <row r="5" spans="1:5" x14ac:dyDescent="0.25">
      <c r="A5" s="33"/>
      <c r="B5" s="34"/>
      <c r="C5" s="35"/>
      <c r="D5" s="35"/>
      <c r="E5" s="36"/>
    </row>
    <row r="6" spans="1:5" ht="13.8" thickBot="1" x14ac:dyDescent="0.3">
      <c r="A6" s="37"/>
      <c r="B6" s="38"/>
      <c r="C6" s="38"/>
      <c r="D6" s="38"/>
      <c r="E6" s="32"/>
    </row>
    <row r="7" spans="1:5" s="39" customFormat="1" ht="21" customHeight="1" thickBot="1" x14ac:dyDescent="0.3">
      <c r="A7" s="244" t="s">
        <v>1122</v>
      </c>
      <c r="B7" s="245"/>
      <c r="C7" s="245"/>
      <c r="D7" s="245"/>
      <c r="E7" s="246"/>
    </row>
    <row r="8" spans="1:5" x14ac:dyDescent="0.25">
      <c r="A8" s="30"/>
      <c r="E8" s="32"/>
    </row>
    <row r="9" spans="1:5" ht="17.25" customHeight="1" x14ac:dyDescent="0.25">
      <c r="A9" s="40" t="s">
        <v>875</v>
      </c>
      <c r="B9" s="239" t="s">
        <v>653</v>
      </c>
      <c r="C9" s="239"/>
      <c r="D9" s="239"/>
      <c r="E9" s="239"/>
    </row>
    <row r="10" spans="1:5" s="39" customFormat="1" ht="42.75" customHeight="1" x14ac:dyDescent="0.25">
      <c r="A10" s="41" t="s">
        <v>876</v>
      </c>
      <c r="B10" s="223" t="s">
        <v>655</v>
      </c>
      <c r="C10" s="223"/>
      <c r="D10" s="223"/>
      <c r="E10" s="223"/>
    </row>
    <row r="11" spans="1:5" ht="25.5" customHeight="1" x14ac:dyDescent="0.25">
      <c r="A11" s="255" t="s">
        <v>1073</v>
      </c>
      <c r="B11" s="256"/>
      <c r="C11" s="256"/>
      <c r="D11" s="256"/>
      <c r="E11" s="111">
        <v>210.14</v>
      </c>
    </row>
    <row r="12" spans="1:5" ht="12.75" customHeight="1" x14ac:dyDescent="0.25">
      <c r="A12" s="237"/>
      <c r="B12" s="238"/>
      <c r="C12" s="238"/>
      <c r="D12" s="238"/>
      <c r="E12" s="112"/>
    </row>
    <row r="13" spans="1:5" ht="14.25" customHeight="1" x14ac:dyDescent="0.25">
      <c r="A13" s="224" t="s">
        <v>1075</v>
      </c>
      <c r="B13" s="225"/>
      <c r="C13" s="225"/>
      <c r="D13" s="225"/>
      <c r="E13" s="55">
        <f>E11</f>
        <v>210.14</v>
      </c>
    </row>
    <row r="14" spans="1:5" ht="14.25" customHeight="1" x14ac:dyDescent="0.25">
      <c r="A14" s="224" t="s">
        <v>1074</v>
      </c>
      <c r="B14" s="225"/>
      <c r="C14" s="225"/>
      <c r="D14" s="225"/>
      <c r="E14" s="55">
        <v>210.14</v>
      </c>
    </row>
    <row r="15" spans="1:5" ht="14.25" customHeight="1" x14ac:dyDescent="0.25">
      <c r="A15" s="224" t="s">
        <v>1340</v>
      </c>
      <c r="B15" s="225"/>
      <c r="C15" s="225"/>
      <c r="D15" s="225"/>
      <c r="E15" s="55">
        <v>190</v>
      </c>
    </row>
    <row r="16" spans="1:5" ht="14.25" customHeight="1" x14ac:dyDescent="0.25">
      <c r="A16" s="221" t="s">
        <v>1341</v>
      </c>
      <c r="B16" s="222"/>
      <c r="C16" s="222"/>
      <c r="D16" s="222"/>
      <c r="E16" s="56">
        <f>E13-E15</f>
        <v>20.139999999999986</v>
      </c>
    </row>
    <row r="17" spans="1:5" x14ac:dyDescent="0.25">
      <c r="A17" s="69"/>
      <c r="B17" s="70"/>
      <c r="C17" s="70"/>
      <c r="D17" s="70"/>
      <c r="E17" s="71"/>
    </row>
    <row r="18" spans="1:5" s="39" customFormat="1" ht="42.75" customHeight="1" x14ac:dyDescent="0.25">
      <c r="A18" s="41" t="s">
        <v>1342</v>
      </c>
      <c r="B18" s="223" t="s">
        <v>663</v>
      </c>
      <c r="C18" s="223"/>
      <c r="D18" s="223"/>
      <c r="E18" s="223"/>
    </row>
    <row r="19" spans="1:5" ht="25.5" customHeight="1" x14ac:dyDescent="0.25">
      <c r="A19" s="255" t="s">
        <v>1343</v>
      </c>
      <c r="B19" s="256"/>
      <c r="C19" s="256"/>
      <c r="D19" s="256"/>
      <c r="E19" s="111">
        <v>1</v>
      </c>
    </row>
    <row r="20" spans="1:5" ht="12.75" customHeight="1" x14ac:dyDescent="0.25">
      <c r="A20" s="237"/>
      <c r="B20" s="238"/>
      <c r="C20" s="238"/>
      <c r="D20" s="238"/>
      <c r="E20" s="112"/>
    </row>
    <row r="21" spans="1:5" ht="14.25" customHeight="1" x14ac:dyDescent="0.25">
      <c r="A21" s="224" t="s">
        <v>1380</v>
      </c>
      <c r="B21" s="225"/>
      <c r="C21" s="225"/>
      <c r="D21" s="225"/>
      <c r="E21" s="55">
        <f>E19</f>
        <v>1</v>
      </c>
    </row>
    <row r="22" spans="1:5" ht="14.25" customHeight="1" x14ac:dyDescent="0.25">
      <c r="A22" s="224" t="s">
        <v>1381</v>
      </c>
      <c r="B22" s="225"/>
      <c r="C22" s="225"/>
      <c r="D22" s="225"/>
      <c r="E22" s="55">
        <v>1</v>
      </c>
    </row>
    <row r="23" spans="1:5" ht="14.25" customHeight="1" x14ac:dyDescent="0.25">
      <c r="A23" s="224" t="s">
        <v>1382</v>
      </c>
      <c r="B23" s="225"/>
      <c r="C23" s="225"/>
      <c r="D23" s="225"/>
      <c r="E23" s="55">
        <v>0</v>
      </c>
    </row>
    <row r="24" spans="1:5" ht="14.25" customHeight="1" x14ac:dyDescent="0.25">
      <c r="A24" s="221" t="s">
        <v>1383</v>
      </c>
      <c r="B24" s="222"/>
      <c r="C24" s="222"/>
      <c r="D24" s="222"/>
      <c r="E24" s="56">
        <f>E21-E23</f>
        <v>1</v>
      </c>
    </row>
    <row r="25" spans="1:5" x14ac:dyDescent="0.25">
      <c r="A25" s="69"/>
      <c r="B25" s="70"/>
      <c r="C25" s="70"/>
      <c r="D25" s="70"/>
      <c r="E25" s="71"/>
    </row>
    <row r="26" spans="1:5" s="39" customFormat="1" ht="21.75" customHeight="1" x14ac:dyDescent="0.25">
      <c r="A26" s="41" t="s">
        <v>1344</v>
      </c>
      <c r="B26" s="223" t="s">
        <v>671</v>
      </c>
      <c r="C26" s="223"/>
      <c r="D26" s="223"/>
      <c r="E26" s="223"/>
    </row>
    <row r="27" spans="1:5" ht="25.5" customHeight="1" x14ac:dyDescent="0.25">
      <c r="A27" s="255" t="s">
        <v>1345</v>
      </c>
      <c r="B27" s="256"/>
      <c r="C27" s="256"/>
      <c r="D27" s="256"/>
      <c r="E27" s="111">
        <v>11</v>
      </c>
    </row>
    <row r="28" spans="1:5" ht="12.75" customHeight="1" x14ac:dyDescent="0.25">
      <c r="A28" s="237"/>
      <c r="B28" s="238"/>
      <c r="C28" s="238"/>
      <c r="D28" s="238"/>
      <c r="E28" s="112"/>
    </row>
    <row r="29" spans="1:5" ht="14.25" customHeight="1" x14ac:dyDescent="0.25">
      <c r="A29" s="224" t="s">
        <v>1346</v>
      </c>
      <c r="B29" s="225"/>
      <c r="C29" s="225"/>
      <c r="D29" s="225"/>
      <c r="E29" s="55">
        <f>E27</f>
        <v>11</v>
      </c>
    </row>
    <row r="30" spans="1:5" ht="14.25" customHeight="1" x14ac:dyDescent="0.25">
      <c r="A30" s="224" t="s">
        <v>1347</v>
      </c>
      <c r="B30" s="225"/>
      <c r="C30" s="225"/>
      <c r="D30" s="225"/>
      <c r="E30" s="55">
        <v>11</v>
      </c>
    </row>
    <row r="31" spans="1:5" ht="14.25" customHeight="1" x14ac:dyDescent="0.25">
      <c r="A31" s="224" t="s">
        <v>1348</v>
      </c>
      <c r="B31" s="225"/>
      <c r="C31" s="225"/>
      <c r="D31" s="225"/>
      <c r="E31" s="55">
        <v>0</v>
      </c>
    </row>
    <row r="32" spans="1:5" ht="14.25" customHeight="1" x14ac:dyDescent="0.25">
      <c r="A32" s="221" t="s">
        <v>1349</v>
      </c>
      <c r="B32" s="222"/>
      <c r="C32" s="222"/>
      <c r="D32" s="222"/>
      <c r="E32" s="56">
        <f>E29-E31</f>
        <v>11</v>
      </c>
    </row>
    <row r="33" spans="1:5" x14ac:dyDescent="0.25">
      <c r="A33" s="69"/>
      <c r="B33" s="70"/>
      <c r="C33" s="70"/>
      <c r="D33" s="70"/>
      <c r="E33" s="71"/>
    </row>
    <row r="34" spans="1:5" s="39" customFormat="1" ht="29.25" customHeight="1" x14ac:dyDescent="0.25">
      <c r="A34" s="41" t="s">
        <v>1350</v>
      </c>
      <c r="B34" s="223" t="s">
        <v>675</v>
      </c>
      <c r="C34" s="223"/>
      <c r="D34" s="223"/>
      <c r="E34" s="223"/>
    </row>
    <row r="35" spans="1:5" ht="25.5" customHeight="1" x14ac:dyDescent="0.25">
      <c r="A35" s="255" t="s">
        <v>1351</v>
      </c>
      <c r="B35" s="256"/>
      <c r="C35" s="256"/>
      <c r="D35" s="256"/>
      <c r="E35" s="111">
        <v>1</v>
      </c>
    </row>
    <row r="36" spans="1:5" ht="12.75" customHeight="1" x14ac:dyDescent="0.25">
      <c r="A36" s="237"/>
      <c r="B36" s="238"/>
      <c r="C36" s="238"/>
      <c r="D36" s="238"/>
      <c r="E36" s="112"/>
    </row>
    <row r="37" spans="1:5" ht="14.25" customHeight="1" x14ac:dyDescent="0.25">
      <c r="A37" s="224" t="s">
        <v>1352</v>
      </c>
      <c r="B37" s="225"/>
      <c r="C37" s="225"/>
      <c r="D37" s="225"/>
      <c r="E37" s="55">
        <f>E35</f>
        <v>1</v>
      </c>
    </row>
    <row r="38" spans="1:5" ht="14.25" customHeight="1" x14ac:dyDescent="0.25">
      <c r="A38" s="224" t="s">
        <v>1353</v>
      </c>
      <c r="B38" s="225"/>
      <c r="C38" s="225"/>
      <c r="D38" s="225"/>
      <c r="E38" s="55">
        <v>1</v>
      </c>
    </row>
    <row r="39" spans="1:5" ht="14.25" customHeight="1" x14ac:dyDescent="0.25">
      <c r="A39" s="224" t="s">
        <v>1354</v>
      </c>
      <c r="B39" s="225"/>
      <c r="C39" s="225"/>
      <c r="D39" s="225"/>
      <c r="E39" s="55">
        <v>0</v>
      </c>
    </row>
    <row r="40" spans="1:5" ht="14.25" customHeight="1" x14ac:dyDescent="0.25">
      <c r="A40" s="221" t="s">
        <v>1355</v>
      </c>
      <c r="B40" s="222"/>
      <c r="C40" s="222"/>
      <c r="D40" s="222"/>
      <c r="E40" s="56">
        <f>E37-E39</f>
        <v>1</v>
      </c>
    </row>
    <row r="41" spans="1:5" x14ac:dyDescent="0.25">
      <c r="A41" s="69"/>
      <c r="B41" s="70"/>
      <c r="C41" s="70"/>
      <c r="D41" s="70"/>
      <c r="E41" s="71"/>
    </row>
    <row r="42" spans="1:5" s="39" customFormat="1" ht="29.25" customHeight="1" x14ac:dyDescent="0.25">
      <c r="A42" s="41" t="s">
        <v>1356</v>
      </c>
      <c r="B42" s="223" t="s">
        <v>677</v>
      </c>
      <c r="C42" s="223"/>
      <c r="D42" s="223"/>
      <c r="E42" s="223"/>
    </row>
    <row r="43" spans="1:5" ht="25.5" customHeight="1" x14ac:dyDescent="0.25">
      <c r="A43" s="255" t="s">
        <v>1357</v>
      </c>
      <c r="B43" s="256"/>
      <c r="C43" s="256"/>
      <c r="D43" s="256"/>
      <c r="E43" s="111">
        <v>11</v>
      </c>
    </row>
    <row r="44" spans="1:5" ht="12.75" customHeight="1" x14ac:dyDescent="0.25">
      <c r="A44" s="237"/>
      <c r="B44" s="238"/>
      <c r="C44" s="238"/>
      <c r="D44" s="238"/>
      <c r="E44" s="112"/>
    </row>
    <row r="45" spans="1:5" ht="14.25" customHeight="1" x14ac:dyDescent="0.25">
      <c r="A45" s="224" t="s">
        <v>1358</v>
      </c>
      <c r="B45" s="225"/>
      <c r="C45" s="225"/>
      <c r="D45" s="225"/>
      <c r="E45" s="55">
        <f>E43</f>
        <v>11</v>
      </c>
    </row>
    <row r="46" spans="1:5" ht="14.25" customHeight="1" x14ac:dyDescent="0.25">
      <c r="A46" s="224" t="s">
        <v>1359</v>
      </c>
      <c r="B46" s="225"/>
      <c r="C46" s="225"/>
      <c r="D46" s="225"/>
      <c r="E46" s="55">
        <v>11</v>
      </c>
    </row>
    <row r="47" spans="1:5" ht="14.25" customHeight="1" x14ac:dyDescent="0.25">
      <c r="A47" s="224" t="s">
        <v>1364</v>
      </c>
      <c r="B47" s="225"/>
      <c r="C47" s="225"/>
      <c r="D47" s="225"/>
      <c r="E47" s="55">
        <v>0</v>
      </c>
    </row>
    <row r="48" spans="1:5" ht="14.25" customHeight="1" x14ac:dyDescent="0.25">
      <c r="A48" s="221" t="s">
        <v>1365</v>
      </c>
      <c r="B48" s="222"/>
      <c r="C48" s="222"/>
      <c r="D48" s="222"/>
      <c r="E48" s="56">
        <f>E45-E47</f>
        <v>11</v>
      </c>
    </row>
    <row r="49" spans="1:5" x14ac:dyDescent="0.25">
      <c r="A49" s="69"/>
      <c r="B49" s="70"/>
      <c r="C49" s="70"/>
      <c r="D49" s="70"/>
      <c r="E49" s="71"/>
    </row>
    <row r="50" spans="1:5" s="39" customFormat="1" ht="20.100000000000001" customHeight="1" x14ac:dyDescent="0.25">
      <c r="A50" s="41" t="s">
        <v>1360</v>
      </c>
      <c r="B50" s="223" t="s">
        <v>679</v>
      </c>
      <c r="C50" s="223"/>
      <c r="D50" s="223"/>
      <c r="E50" s="223"/>
    </row>
    <row r="51" spans="1:5" ht="25.5" customHeight="1" x14ac:dyDescent="0.25">
      <c r="A51" s="255" t="s">
        <v>1361</v>
      </c>
      <c r="B51" s="256"/>
      <c r="C51" s="256"/>
      <c r="D51" s="256"/>
      <c r="E51" s="111">
        <v>206</v>
      </c>
    </row>
    <row r="52" spans="1:5" ht="12.75" customHeight="1" x14ac:dyDescent="0.25">
      <c r="A52" s="237"/>
      <c r="B52" s="238"/>
      <c r="C52" s="238"/>
      <c r="D52" s="238"/>
      <c r="E52" s="112"/>
    </row>
    <row r="53" spans="1:5" ht="14.25" customHeight="1" x14ac:dyDescent="0.25">
      <c r="A53" s="224" t="s">
        <v>1362</v>
      </c>
      <c r="B53" s="225"/>
      <c r="C53" s="225"/>
      <c r="D53" s="225"/>
      <c r="E53" s="55">
        <f>E51</f>
        <v>206</v>
      </c>
    </row>
    <row r="54" spans="1:5" ht="14.25" customHeight="1" x14ac:dyDescent="0.25">
      <c r="A54" s="224" t="s">
        <v>1363</v>
      </c>
      <c r="B54" s="225"/>
      <c r="C54" s="225"/>
      <c r="D54" s="225"/>
      <c r="E54" s="55">
        <v>206</v>
      </c>
    </row>
    <row r="55" spans="1:5" ht="14.25" customHeight="1" x14ac:dyDescent="0.25">
      <c r="A55" s="224" t="s">
        <v>1366</v>
      </c>
      <c r="B55" s="225"/>
      <c r="C55" s="225"/>
      <c r="D55" s="225"/>
      <c r="E55" s="55">
        <v>0</v>
      </c>
    </row>
    <row r="56" spans="1:5" ht="14.25" customHeight="1" x14ac:dyDescent="0.25">
      <c r="A56" s="221" t="s">
        <v>1367</v>
      </c>
      <c r="B56" s="222"/>
      <c r="C56" s="222"/>
      <c r="D56" s="222"/>
      <c r="E56" s="56">
        <f>E53-E55</f>
        <v>206</v>
      </c>
    </row>
    <row r="57" spans="1:5" x14ac:dyDescent="0.25">
      <c r="A57" s="69"/>
      <c r="B57" s="70"/>
      <c r="C57" s="70"/>
      <c r="D57" s="70"/>
      <c r="E57" s="71"/>
    </row>
    <row r="58" spans="1:5" s="39" customFormat="1" ht="22.35" customHeight="1" x14ac:dyDescent="0.25">
      <c r="A58" s="41" t="s">
        <v>1368</v>
      </c>
      <c r="B58" s="223" t="s">
        <v>687</v>
      </c>
      <c r="C58" s="223"/>
      <c r="D58" s="223"/>
      <c r="E58" s="223"/>
    </row>
    <row r="59" spans="1:5" ht="25.5" customHeight="1" x14ac:dyDescent="0.25">
      <c r="A59" s="255" t="s">
        <v>1369</v>
      </c>
      <c r="B59" s="256"/>
      <c r="C59" s="256"/>
      <c r="D59" s="256"/>
      <c r="E59" s="111">
        <v>1</v>
      </c>
    </row>
    <row r="60" spans="1:5" ht="12.75" customHeight="1" x14ac:dyDescent="0.25">
      <c r="A60" s="237"/>
      <c r="B60" s="238"/>
      <c r="C60" s="238"/>
      <c r="D60" s="238"/>
      <c r="E60" s="112"/>
    </row>
    <row r="61" spans="1:5" ht="14.25" customHeight="1" x14ac:dyDescent="0.25">
      <c r="A61" s="224" t="s">
        <v>1370</v>
      </c>
      <c r="B61" s="225"/>
      <c r="C61" s="225"/>
      <c r="D61" s="225"/>
      <c r="E61" s="55">
        <f>E59</f>
        <v>1</v>
      </c>
    </row>
    <row r="62" spans="1:5" ht="14.25" customHeight="1" x14ac:dyDescent="0.25">
      <c r="A62" s="224" t="s">
        <v>1371</v>
      </c>
      <c r="B62" s="225"/>
      <c r="C62" s="225"/>
      <c r="D62" s="225"/>
      <c r="E62" s="55">
        <v>1</v>
      </c>
    </row>
    <row r="63" spans="1:5" ht="14.25" customHeight="1" x14ac:dyDescent="0.25">
      <c r="A63" s="224" t="s">
        <v>1372</v>
      </c>
      <c r="B63" s="225"/>
      <c r="C63" s="225"/>
      <c r="D63" s="225"/>
      <c r="E63" s="55">
        <v>0</v>
      </c>
    </row>
    <row r="64" spans="1:5" ht="14.25" customHeight="1" x14ac:dyDescent="0.25">
      <c r="A64" s="221" t="s">
        <v>1373</v>
      </c>
      <c r="B64" s="222"/>
      <c r="C64" s="222"/>
      <c r="D64" s="222"/>
      <c r="E64" s="56">
        <f>E61-E63</f>
        <v>1</v>
      </c>
    </row>
    <row r="65" spans="1:5" x14ac:dyDescent="0.25">
      <c r="A65" s="69"/>
      <c r="B65" s="70"/>
      <c r="C65" s="70"/>
      <c r="D65" s="70"/>
      <c r="E65" s="71"/>
    </row>
    <row r="66" spans="1:5" s="39" customFormat="1" ht="23.4" customHeight="1" x14ac:dyDescent="0.25">
      <c r="A66" s="41" t="s">
        <v>1374</v>
      </c>
      <c r="B66" s="223" t="s">
        <v>691</v>
      </c>
      <c r="C66" s="223"/>
      <c r="D66" s="223"/>
      <c r="E66" s="223"/>
    </row>
    <row r="67" spans="1:5" ht="25.5" customHeight="1" x14ac:dyDescent="0.25">
      <c r="A67" s="255" t="s">
        <v>1379</v>
      </c>
      <c r="B67" s="256"/>
      <c r="C67" s="256"/>
      <c r="D67" s="256"/>
      <c r="E67" s="111">
        <v>1</v>
      </c>
    </row>
    <row r="68" spans="1:5" ht="12.75" customHeight="1" x14ac:dyDescent="0.25">
      <c r="A68" s="237"/>
      <c r="B68" s="238"/>
      <c r="C68" s="238"/>
      <c r="D68" s="238"/>
      <c r="E68" s="112"/>
    </row>
    <row r="69" spans="1:5" ht="14.25" customHeight="1" x14ac:dyDescent="0.25">
      <c r="A69" s="224" t="s">
        <v>1375</v>
      </c>
      <c r="B69" s="225"/>
      <c r="C69" s="225"/>
      <c r="D69" s="225"/>
      <c r="E69" s="55">
        <f>E67</f>
        <v>1</v>
      </c>
    </row>
    <row r="70" spans="1:5" ht="14.25" customHeight="1" x14ac:dyDescent="0.25">
      <c r="A70" s="224" t="s">
        <v>1376</v>
      </c>
      <c r="B70" s="225"/>
      <c r="C70" s="225"/>
      <c r="D70" s="225"/>
      <c r="E70" s="55">
        <v>1</v>
      </c>
    </row>
    <row r="71" spans="1:5" ht="14.25" customHeight="1" x14ac:dyDescent="0.25">
      <c r="A71" s="224" t="s">
        <v>1377</v>
      </c>
      <c r="B71" s="225"/>
      <c r="C71" s="225"/>
      <c r="D71" s="225"/>
      <c r="E71" s="55">
        <v>0</v>
      </c>
    </row>
    <row r="72" spans="1:5" ht="14.25" customHeight="1" x14ac:dyDescent="0.25">
      <c r="A72" s="221" t="s">
        <v>1378</v>
      </c>
      <c r="B72" s="222"/>
      <c r="C72" s="222"/>
      <c r="D72" s="222"/>
      <c r="E72" s="56">
        <f>E69-E71</f>
        <v>1</v>
      </c>
    </row>
    <row r="73" spans="1:5" x14ac:dyDescent="0.25">
      <c r="A73" s="69"/>
      <c r="B73" s="70"/>
      <c r="C73" s="70"/>
      <c r="D73" s="70"/>
      <c r="E73" s="71"/>
    </row>
  </sheetData>
  <mergeCells count="58">
    <mergeCell ref="B18:E18"/>
    <mergeCell ref="A19:D19"/>
    <mergeCell ref="A15:D15"/>
    <mergeCell ref="A16:D16"/>
    <mergeCell ref="B10:E10"/>
    <mergeCell ref="A11:D11"/>
    <mergeCell ref="A12:D12"/>
    <mergeCell ref="A13:D13"/>
    <mergeCell ref="A14:D14"/>
    <mergeCell ref="A20:D20"/>
    <mergeCell ref="A21:D21"/>
    <mergeCell ref="A22:D22"/>
    <mergeCell ref="B50:E50"/>
    <mergeCell ref="A51:D51"/>
    <mergeCell ref="A29:D29"/>
    <mergeCell ref="A30:D30"/>
    <mergeCell ref="A23:D23"/>
    <mergeCell ref="A24:D24"/>
    <mergeCell ref="B26:E26"/>
    <mergeCell ref="A27:D27"/>
    <mergeCell ref="A28:D28"/>
    <mergeCell ref="A52:D52"/>
    <mergeCell ref="A48:D48"/>
    <mergeCell ref="A47:D47"/>
    <mergeCell ref="A53:D53"/>
    <mergeCell ref="A54:D54"/>
    <mergeCell ref="A56:D56"/>
    <mergeCell ref="B58:E58"/>
    <mergeCell ref="A59:D59"/>
    <mergeCell ref="A55:D55"/>
    <mergeCell ref="A69:D69"/>
    <mergeCell ref="A70:D70"/>
    <mergeCell ref="A72:D72"/>
    <mergeCell ref="A71:D71"/>
    <mergeCell ref="A60:D60"/>
    <mergeCell ref="A61:D61"/>
    <mergeCell ref="A62:D62"/>
    <mergeCell ref="A64:D64"/>
    <mergeCell ref="B66:E66"/>
    <mergeCell ref="A63:D63"/>
    <mergeCell ref="A67:D67"/>
    <mergeCell ref="A68:D68"/>
    <mergeCell ref="A7:E7"/>
    <mergeCell ref="B9:E9"/>
    <mergeCell ref="B42:E42"/>
    <mergeCell ref="A44:D44"/>
    <mergeCell ref="A46:D46"/>
    <mergeCell ref="A43:D43"/>
    <mergeCell ref="A45:D45"/>
    <mergeCell ref="B34:E34"/>
    <mergeCell ref="A35:D35"/>
    <mergeCell ref="A36:D36"/>
    <mergeCell ref="A37:D37"/>
    <mergeCell ref="A38:D38"/>
    <mergeCell ref="A39:D39"/>
    <mergeCell ref="A40:D40"/>
    <mergeCell ref="A31:D31"/>
    <mergeCell ref="A32:D32"/>
  </mergeCells>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A655DD-876A-4CB6-BB1D-35A3FA166ED7}">
  <sheetPr>
    <tabColor rgb="FF7030A0"/>
  </sheetPr>
  <dimension ref="A1:D22"/>
  <sheetViews>
    <sheetView view="pageBreakPreview" zoomScale="90" zoomScaleNormal="95" zoomScaleSheetLayoutView="90" workbookViewId="0">
      <selection activeCell="A20" sqref="A20:C20"/>
    </sheetView>
  </sheetViews>
  <sheetFormatPr defaultColWidth="9" defaultRowHeight="13.2" x14ac:dyDescent="0.25"/>
  <cols>
    <col min="1" max="1" width="19.5" style="31" customWidth="1"/>
    <col min="2" max="2" width="21.19921875" style="31" customWidth="1"/>
    <col min="3" max="3" width="23" style="31" customWidth="1"/>
    <col min="4" max="4" width="17.19921875" style="31" customWidth="1"/>
    <col min="5" max="16384" width="9" style="29"/>
  </cols>
  <sheetData>
    <row r="1" spans="1:4" ht="15" customHeight="1" x14ac:dyDescent="0.25">
      <c r="A1" s="33"/>
      <c r="B1" s="34"/>
      <c r="C1" s="35"/>
      <c r="D1" s="35"/>
    </row>
    <row r="2" spans="1:4" x14ac:dyDescent="0.25">
      <c r="A2" s="33" t="s">
        <v>820</v>
      </c>
      <c r="B2" s="34"/>
      <c r="C2" s="35"/>
      <c r="D2" s="35"/>
    </row>
    <row r="3" spans="1:4" x14ac:dyDescent="0.25">
      <c r="A3" s="33" t="s">
        <v>2</v>
      </c>
      <c r="B3" s="34"/>
      <c r="C3" s="35"/>
      <c r="D3" s="35"/>
    </row>
    <row r="4" spans="1:4" x14ac:dyDescent="0.25">
      <c r="A4" s="33" t="s">
        <v>1121</v>
      </c>
      <c r="B4" s="34"/>
      <c r="C4" s="35"/>
      <c r="D4" s="35"/>
    </row>
    <row r="5" spans="1:4" x14ac:dyDescent="0.25">
      <c r="A5" s="33"/>
      <c r="B5" s="34"/>
      <c r="C5" s="35"/>
      <c r="D5" s="35"/>
    </row>
    <row r="6" spans="1:4" ht="13.8" thickBot="1" x14ac:dyDescent="0.3">
      <c r="A6" s="37"/>
      <c r="B6" s="38"/>
      <c r="C6" s="38"/>
      <c r="D6" s="38"/>
    </row>
    <row r="7" spans="1:4" s="39" customFormat="1" ht="21" customHeight="1" thickBot="1" x14ac:dyDescent="0.3">
      <c r="A7" s="244" t="s">
        <v>1122</v>
      </c>
      <c r="B7" s="245"/>
      <c r="C7" s="245"/>
      <c r="D7" s="245"/>
    </row>
    <row r="8" spans="1:4" x14ac:dyDescent="0.25">
      <c r="A8" s="30"/>
    </row>
    <row r="9" spans="1:4" ht="17.25" customHeight="1" x14ac:dyDescent="0.25">
      <c r="A9" s="40" t="s">
        <v>1003</v>
      </c>
      <c r="B9" s="239" t="s">
        <v>693</v>
      </c>
      <c r="C9" s="239"/>
      <c r="D9" s="239"/>
    </row>
    <row r="10" spans="1:4" ht="14.25" customHeight="1" x14ac:dyDescent="0.25">
      <c r="A10" s="289"/>
      <c r="B10" s="290"/>
      <c r="C10" s="72"/>
      <c r="D10" s="72"/>
    </row>
    <row r="11" spans="1:4" s="39" customFormat="1" ht="31.5" customHeight="1" x14ac:dyDescent="0.25">
      <c r="A11" s="41" t="s">
        <v>1384</v>
      </c>
      <c r="B11" s="223" t="s">
        <v>698</v>
      </c>
      <c r="C11" s="223"/>
      <c r="D11" s="223"/>
    </row>
    <row r="12" spans="1:4" ht="14.25" customHeight="1" x14ac:dyDescent="0.25">
      <c r="A12" s="43" t="s">
        <v>821</v>
      </c>
      <c r="B12" s="44" t="s">
        <v>865</v>
      </c>
      <c r="C12" s="44" t="s">
        <v>822</v>
      </c>
      <c r="D12" s="95" t="s">
        <v>868</v>
      </c>
    </row>
    <row r="13" spans="1:4" s="39" customFormat="1" ht="14.25" customHeight="1" x14ac:dyDescent="0.25">
      <c r="A13" s="101" t="s">
        <v>879</v>
      </c>
      <c r="B13" s="79">
        <v>4</v>
      </c>
      <c r="C13" s="98">
        <f>1</f>
        <v>1</v>
      </c>
      <c r="D13" s="99">
        <f>B13*C13</f>
        <v>4</v>
      </c>
    </row>
    <row r="14" spans="1:4" s="39" customFormat="1" ht="14.25" customHeight="1" x14ac:dyDescent="0.25">
      <c r="A14" s="303" t="s">
        <v>1385</v>
      </c>
      <c r="B14" s="79">
        <v>2</v>
      </c>
      <c r="C14" s="98">
        <v>0.8</v>
      </c>
      <c r="D14" s="99">
        <f t="shared" ref="D14:D15" si="0">B14*C14</f>
        <v>1.6</v>
      </c>
    </row>
    <row r="15" spans="1:4" s="39" customFormat="1" ht="14.25" customHeight="1" x14ac:dyDescent="0.25">
      <c r="A15" s="317"/>
      <c r="B15" s="79">
        <v>3</v>
      </c>
      <c r="C15" s="98">
        <v>1.6</v>
      </c>
      <c r="D15" s="99">
        <f t="shared" si="0"/>
        <v>4.8000000000000007</v>
      </c>
    </row>
    <row r="16" spans="1:4" ht="14.25" customHeight="1" x14ac:dyDescent="0.25">
      <c r="A16" s="224" t="s">
        <v>1386</v>
      </c>
      <c r="B16" s="225"/>
      <c r="C16" s="225"/>
      <c r="D16" s="55">
        <f>SUM(D13:D15)</f>
        <v>10.4</v>
      </c>
    </row>
    <row r="17" spans="1:4" ht="14.25" customHeight="1" x14ac:dyDescent="0.25">
      <c r="A17" s="224" t="s">
        <v>1387</v>
      </c>
      <c r="B17" s="225"/>
      <c r="C17" s="225"/>
      <c r="D17" s="55">
        <v>1.76</v>
      </c>
    </row>
    <row r="18" spans="1:4" ht="29.25" customHeight="1" x14ac:dyDescent="0.25">
      <c r="A18" s="237" t="s">
        <v>1388</v>
      </c>
      <c r="B18" s="238"/>
      <c r="C18" s="238"/>
      <c r="D18" s="55">
        <v>0</v>
      </c>
    </row>
    <row r="19" spans="1:4" ht="14.25" customHeight="1" x14ac:dyDescent="0.25">
      <c r="A19" s="221" t="s">
        <v>1389</v>
      </c>
      <c r="B19" s="222"/>
      <c r="C19" s="222"/>
      <c r="D19" s="56">
        <v>1.76</v>
      </c>
    </row>
    <row r="20" spans="1:4" ht="14.25" customHeight="1" x14ac:dyDescent="0.25">
      <c r="A20" s="219" t="s">
        <v>1390</v>
      </c>
      <c r="B20" s="220"/>
      <c r="C20" s="220"/>
      <c r="D20" s="78">
        <f>D17-D16</f>
        <v>-8.64</v>
      </c>
    </row>
    <row r="21" spans="1:4" s="39" customFormat="1" ht="14.25" customHeight="1" x14ac:dyDescent="0.25">
      <c r="A21" s="91"/>
      <c r="B21" s="118"/>
      <c r="C21" s="98"/>
      <c r="D21" s="99"/>
    </row>
    <row r="22" spans="1:4" s="39" customFormat="1" ht="14.25" customHeight="1" x14ac:dyDescent="0.25">
      <c r="A22" s="91"/>
      <c r="B22" s="118"/>
      <c r="C22" s="98"/>
      <c r="D22" s="99"/>
    </row>
  </sheetData>
  <mergeCells count="10">
    <mergeCell ref="A10:B10"/>
    <mergeCell ref="A7:D7"/>
    <mergeCell ref="B9:D9"/>
    <mergeCell ref="B11:D11"/>
    <mergeCell ref="A14:A15"/>
    <mergeCell ref="A16:C16"/>
    <mergeCell ref="A17:C17"/>
    <mergeCell ref="A19:C19"/>
    <mergeCell ref="A20:C20"/>
    <mergeCell ref="A18:C18"/>
  </mergeCells>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A91BBF-8F99-49A9-A94C-C6827C325AB0}">
  <sheetPr>
    <tabColor rgb="FF7030A0"/>
  </sheetPr>
  <dimension ref="A1:E70"/>
  <sheetViews>
    <sheetView view="pageBreakPreview" topLeftCell="A4" zoomScale="90" zoomScaleNormal="95" zoomScaleSheetLayoutView="90" workbookViewId="0">
      <selection activeCell="A18" sqref="A18:D18"/>
    </sheetView>
  </sheetViews>
  <sheetFormatPr defaultColWidth="9" defaultRowHeight="13.2" x14ac:dyDescent="0.25"/>
  <cols>
    <col min="1" max="1" width="14.59765625" style="31" customWidth="1"/>
    <col min="2" max="2" width="15.59765625" style="31" customWidth="1"/>
    <col min="3" max="3" width="20.09765625" style="31" customWidth="1"/>
    <col min="4" max="4" width="18.59765625" style="31" customWidth="1"/>
    <col min="5" max="5" width="14.59765625" style="38" customWidth="1"/>
    <col min="6" max="16384" width="9" style="29"/>
  </cols>
  <sheetData>
    <row r="1" spans="1:5" x14ac:dyDescent="0.25">
      <c r="A1" s="30"/>
      <c r="E1" s="32"/>
    </row>
    <row r="2" spans="1:5" x14ac:dyDescent="0.25">
      <c r="A2" s="34"/>
      <c r="B2" s="34"/>
      <c r="C2" s="35"/>
      <c r="D2" s="35"/>
      <c r="E2" s="51"/>
    </row>
    <row r="3" spans="1:5" x14ac:dyDescent="0.25">
      <c r="A3" s="34" t="s">
        <v>820</v>
      </c>
      <c r="B3" s="34"/>
      <c r="C3" s="35"/>
      <c r="D3" s="35"/>
      <c r="E3" s="51"/>
    </row>
    <row r="4" spans="1:5" x14ac:dyDescent="0.25">
      <c r="A4" s="34" t="s">
        <v>2</v>
      </c>
      <c r="B4" s="34"/>
      <c r="C4" s="35"/>
      <c r="D4" s="35"/>
      <c r="E4" s="51"/>
    </row>
    <row r="5" spans="1:5" x14ac:dyDescent="0.25">
      <c r="A5" s="34" t="s">
        <v>1121</v>
      </c>
      <c r="B5" s="34"/>
      <c r="C5" s="35"/>
      <c r="D5" s="35"/>
      <c r="E5" s="35"/>
    </row>
    <row r="6" spans="1:5" ht="13.8" thickBot="1" x14ac:dyDescent="0.3">
      <c r="A6" s="52"/>
      <c r="B6" s="52"/>
      <c r="C6" s="52"/>
      <c r="D6" s="52"/>
      <c r="E6" s="52"/>
    </row>
    <row r="7" spans="1:5" s="39" customFormat="1" ht="21" customHeight="1" thickBot="1" x14ac:dyDescent="0.3">
      <c r="A7" s="299" t="s">
        <v>1122</v>
      </c>
      <c r="B7" s="245"/>
      <c r="C7" s="245"/>
      <c r="D7" s="245"/>
      <c r="E7" s="300"/>
    </row>
    <row r="8" spans="1:5" x14ac:dyDescent="0.25">
      <c r="A8" s="30"/>
      <c r="E8" s="32"/>
    </row>
    <row r="9" spans="1:5" ht="17.25" customHeight="1" x14ac:dyDescent="0.25">
      <c r="A9" s="40" t="s">
        <v>871</v>
      </c>
      <c r="B9" s="239" t="s">
        <v>729</v>
      </c>
      <c r="C9" s="239"/>
      <c r="D9" s="239"/>
      <c r="E9" s="239"/>
    </row>
    <row r="10" spans="1:5" ht="4.5" customHeight="1" x14ac:dyDescent="0.25">
      <c r="A10" s="53"/>
      <c r="B10" s="77"/>
      <c r="C10" s="77"/>
      <c r="E10" s="54"/>
    </row>
    <row r="11" spans="1:5" ht="17.25" customHeight="1" x14ac:dyDescent="0.25">
      <c r="A11" s="40" t="s">
        <v>878</v>
      </c>
      <c r="B11" s="239" t="s">
        <v>731</v>
      </c>
      <c r="C11" s="239"/>
      <c r="D11" s="239"/>
      <c r="E11" s="239"/>
    </row>
    <row r="12" spans="1:5" s="39" customFormat="1" ht="39" customHeight="1" x14ac:dyDescent="0.25">
      <c r="A12" s="41" t="s">
        <v>1418</v>
      </c>
      <c r="B12" s="223" t="s">
        <v>748</v>
      </c>
      <c r="C12" s="223"/>
      <c r="D12" s="223"/>
      <c r="E12" s="223"/>
    </row>
    <row r="13" spans="1:5" s="47" customFormat="1" ht="16.5" customHeight="1" x14ac:dyDescent="0.25">
      <c r="A13" s="311" t="s">
        <v>1423</v>
      </c>
      <c r="B13" s="312"/>
      <c r="C13" s="312"/>
      <c r="D13" s="312"/>
      <c r="E13" s="90">
        <v>220</v>
      </c>
    </row>
    <row r="14" spans="1:5" s="47" customFormat="1" ht="13.5" customHeight="1" x14ac:dyDescent="0.25">
      <c r="A14" s="318"/>
      <c r="B14" s="319"/>
      <c r="C14" s="76"/>
      <c r="D14" s="76"/>
      <c r="E14" s="65"/>
    </row>
    <row r="15" spans="1:5" s="47" customFormat="1" x14ac:dyDescent="0.25">
      <c r="A15" s="247" t="s">
        <v>1419</v>
      </c>
      <c r="B15" s="248"/>
      <c r="C15" s="248"/>
      <c r="D15" s="248"/>
      <c r="E15" s="65">
        <v>220</v>
      </c>
    </row>
    <row r="16" spans="1:5" s="47" customFormat="1" x14ac:dyDescent="0.25">
      <c r="A16" s="247" t="s">
        <v>1420</v>
      </c>
      <c r="B16" s="248"/>
      <c r="C16" s="248"/>
      <c r="D16" s="248"/>
      <c r="E16" s="65">
        <v>220</v>
      </c>
    </row>
    <row r="17" spans="1:5" s="47" customFormat="1" x14ac:dyDescent="0.25">
      <c r="A17" s="247" t="s">
        <v>1421</v>
      </c>
      <c r="B17" s="248"/>
      <c r="C17" s="248"/>
      <c r="D17" s="248"/>
      <c r="E17" s="65">
        <v>0</v>
      </c>
    </row>
    <row r="18" spans="1:5" s="39" customFormat="1" x14ac:dyDescent="0.25">
      <c r="A18" s="228" t="s">
        <v>1422</v>
      </c>
      <c r="B18" s="229"/>
      <c r="C18" s="229"/>
      <c r="D18" s="229"/>
      <c r="E18" s="64">
        <f>E15-E17</f>
        <v>220</v>
      </c>
    </row>
    <row r="19" spans="1:5" ht="14.25" customHeight="1" x14ac:dyDescent="0.25">
      <c r="A19" s="261"/>
      <c r="B19" s="262"/>
      <c r="C19" s="46"/>
      <c r="D19" s="46"/>
      <c r="E19" s="55"/>
    </row>
    <row r="20" spans="1:5" ht="17.25" customHeight="1" x14ac:dyDescent="0.25">
      <c r="A20" s="40" t="s">
        <v>1076</v>
      </c>
      <c r="B20" s="239" t="s">
        <v>770</v>
      </c>
      <c r="C20" s="239"/>
      <c r="D20" s="239"/>
      <c r="E20" s="239"/>
    </row>
    <row r="21" spans="1:5" s="39" customFormat="1" ht="44.25" customHeight="1" x14ac:dyDescent="0.25">
      <c r="A21" s="41" t="s">
        <v>1077</v>
      </c>
      <c r="B21" s="223" t="s">
        <v>772</v>
      </c>
      <c r="C21" s="223"/>
      <c r="D21" s="223"/>
      <c r="E21" s="223"/>
    </row>
    <row r="22" spans="1:5" s="47" customFormat="1" ht="16.5" customHeight="1" x14ac:dyDescent="0.25">
      <c r="A22" s="305" t="s">
        <v>821</v>
      </c>
      <c r="B22" s="306"/>
      <c r="C22" s="116" t="s">
        <v>823</v>
      </c>
      <c r="D22" s="116" t="s">
        <v>1083</v>
      </c>
      <c r="E22" s="90" t="s">
        <v>866</v>
      </c>
    </row>
    <row r="23" spans="1:5" ht="14.25" customHeight="1" x14ac:dyDescent="0.25">
      <c r="A23" s="276" t="s">
        <v>1086</v>
      </c>
      <c r="B23" s="277"/>
      <c r="C23" s="79">
        <v>25.4</v>
      </c>
      <c r="D23" s="79">
        <v>2.6</v>
      </c>
      <c r="E23" s="112">
        <f>C23*D23</f>
        <v>66.039999999999992</v>
      </c>
    </row>
    <row r="24" spans="1:5" ht="14.25" customHeight="1" x14ac:dyDescent="0.25">
      <c r="A24" s="276" t="s">
        <v>1087</v>
      </c>
      <c r="B24" s="277"/>
      <c r="C24" s="79">
        <f>5.72*2</f>
        <v>11.44</v>
      </c>
      <c r="D24" s="79">
        <v>2.5</v>
      </c>
      <c r="E24" s="112">
        <f>C24*D24</f>
        <v>28.599999999999998</v>
      </c>
    </row>
    <row r="25" spans="1:5" ht="14.25" customHeight="1" x14ac:dyDescent="0.25">
      <c r="A25" s="276" t="s">
        <v>1088</v>
      </c>
      <c r="B25" s="277"/>
      <c r="C25" s="79">
        <f>C24</f>
        <v>11.44</v>
      </c>
      <c r="D25" s="79">
        <v>1.3</v>
      </c>
      <c r="E25" s="112">
        <f>C25*D25</f>
        <v>14.872</v>
      </c>
    </row>
    <row r="26" spans="1:5" s="47" customFormat="1" x14ac:dyDescent="0.25">
      <c r="A26" s="247"/>
      <c r="B26" s="248"/>
      <c r="C26" s="248"/>
      <c r="D26" s="248"/>
      <c r="E26" s="65"/>
    </row>
    <row r="27" spans="1:5" ht="14.25" customHeight="1" x14ac:dyDescent="0.25">
      <c r="A27" s="320" t="s">
        <v>1091</v>
      </c>
      <c r="B27" s="321"/>
      <c r="C27" s="321"/>
      <c r="D27" s="321"/>
      <c r="E27" s="164">
        <f>SUM(E23:E25)</f>
        <v>109.51199999999999</v>
      </c>
    </row>
    <row r="28" spans="1:5" ht="14.25" customHeight="1" x14ac:dyDescent="0.25">
      <c r="A28" s="224" t="s">
        <v>1089</v>
      </c>
      <c r="B28" s="225"/>
      <c r="C28" s="225"/>
      <c r="D28" s="225"/>
      <c r="E28" s="55">
        <v>109.51</v>
      </c>
    </row>
    <row r="29" spans="1:5" ht="14.25" customHeight="1" x14ac:dyDescent="0.25">
      <c r="A29" s="224" t="s">
        <v>1391</v>
      </c>
      <c r="B29" s="225"/>
      <c r="C29" s="225"/>
      <c r="D29" s="225"/>
      <c r="E29" s="55">
        <v>47.5</v>
      </c>
    </row>
    <row r="30" spans="1:5" x14ac:dyDescent="0.25">
      <c r="A30" s="221" t="s">
        <v>1392</v>
      </c>
      <c r="B30" s="222"/>
      <c r="C30" s="222"/>
      <c r="D30" s="222"/>
      <c r="E30" s="56">
        <f>E27-E29</f>
        <v>62.011999999999986</v>
      </c>
    </row>
    <row r="31" spans="1:5" ht="14.25" customHeight="1" x14ac:dyDescent="0.25">
      <c r="A31" s="261"/>
      <c r="B31" s="262"/>
      <c r="C31" s="46"/>
      <c r="D31" s="46"/>
      <c r="E31" s="55"/>
    </row>
    <row r="32" spans="1:5" s="39" customFormat="1" ht="33" customHeight="1" x14ac:dyDescent="0.25">
      <c r="A32" s="41" t="s">
        <v>1078</v>
      </c>
      <c r="B32" s="223" t="s">
        <v>774</v>
      </c>
      <c r="C32" s="223"/>
      <c r="D32" s="223"/>
      <c r="E32" s="223"/>
    </row>
    <row r="33" spans="1:5" s="47" customFormat="1" ht="16.5" customHeight="1" x14ac:dyDescent="0.25">
      <c r="A33" s="305" t="s">
        <v>821</v>
      </c>
      <c r="B33" s="306"/>
      <c r="C33" s="116" t="s">
        <v>823</v>
      </c>
      <c r="D33" s="116" t="s">
        <v>1083</v>
      </c>
      <c r="E33" s="90" t="s">
        <v>866</v>
      </c>
    </row>
    <row r="34" spans="1:5" ht="14.25" customHeight="1" x14ac:dyDescent="0.25">
      <c r="A34" s="276" t="s">
        <v>1086</v>
      </c>
      <c r="B34" s="277"/>
      <c r="C34" s="79">
        <v>25.4</v>
      </c>
      <c r="D34" s="79">
        <v>2.6</v>
      </c>
      <c r="E34" s="112">
        <f>C34*D34</f>
        <v>66.039999999999992</v>
      </c>
    </row>
    <row r="35" spans="1:5" ht="14.25" customHeight="1" x14ac:dyDescent="0.25">
      <c r="A35" s="276" t="s">
        <v>1087</v>
      </c>
      <c r="B35" s="277"/>
      <c r="C35" s="79">
        <f>5.72*2</f>
        <v>11.44</v>
      </c>
      <c r="D35" s="79">
        <v>2.5</v>
      </c>
      <c r="E35" s="112">
        <f>C35*D35</f>
        <v>28.599999999999998</v>
      </c>
    </row>
    <row r="36" spans="1:5" ht="14.25" customHeight="1" x14ac:dyDescent="0.25">
      <c r="A36" s="276" t="s">
        <v>1088</v>
      </c>
      <c r="B36" s="277"/>
      <c r="C36" s="79">
        <f>C35</f>
        <v>11.44</v>
      </c>
      <c r="D36" s="79">
        <v>1.3</v>
      </c>
      <c r="E36" s="112">
        <f>C36*D36</f>
        <v>14.872</v>
      </c>
    </row>
    <row r="37" spans="1:5" s="47" customFormat="1" x14ac:dyDescent="0.25">
      <c r="A37" s="247"/>
      <c r="B37" s="248"/>
      <c r="C37" s="248"/>
      <c r="D37" s="248"/>
      <c r="E37" s="65"/>
    </row>
    <row r="38" spans="1:5" ht="14.25" customHeight="1" x14ac:dyDescent="0.25">
      <c r="A38" s="320" t="s">
        <v>1092</v>
      </c>
      <c r="B38" s="321"/>
      <c r="C38" s="321"/>
      <c r="D38" s="321"/>
      <c r="E38" s="164">
        <f>SUM(E34:E37)</f>
        <v>109.51199999999999</v>
      </c>
    </row>
    <row r="39" spans="1:5" ht="14.25" customHeight="1" x14ac:dyDescent="0.25">
      <c r="A39" s="224" t="s">
        <v>1090</v>
      </c>
      <c r="B39" s="225"/>
      <c r="C39" s="225"/>
      <c r="D39" s="225"/>
      <c r="E39" s="55">
        <v>109.51</v>
      </c>
    </row>
    <row r="40" spans="1:5" ht="14.25" customHeight="1" x14ac:dyDescent="0.25">
      <c r="A40" s="224" t="s">
        <v>1393</v>
      </c>
      <c r="B40" s="225"/>
      <c r="C40" s="225"/>
      <c r="D40" s="225"/>
      <c r="E40" s="55">
        <v>47.5</v>
      </c>
    </row>
    <row r="41" spans="1:5" x14ac:dyDescent="0.25">
      <c r="A41" s="221" t="s">
        <v>1394</v>
      </c>
      <c r="B41" s="222"/>
      <c r="C41" s="222"/>
      <c r="D41" s="222"/>
      <c r="E41" s="56">
        <f>E38-E40</f>
        <v>62.011999999999986</v>
      </c>
    </row>
    <row r="42" spans="1:5" ht="14.25" customHeight="1" x14ac:dyDescent="0.25">
      <c r="A42" s="289"/>
      <c r="B42" s="290"/>
      <c r="C42" s="72"/>
      <c r="D42" s="72"/>
      <c r="E42" s="73"/>
    </row>
    <row r="43" spans="1:5" s="39" customFormat="1" ht="30.6" customHeight="1" x14ac:dyDescent="0.25">
      <c r="A43" s="41" t="s">
        <v>1399</v>
      </c>
      <c r="B43" s="223" t="s">
        <v>778</v>
      </c>
      <c r="C43" s="223"/>
      <c r="D43" s="223"/>
      <c r="E43" s="223"/>
    </row>
    <row r="44" spans="1:5" s="39" customFormat="1" ht="19.5" customHeight="1" x14ac:dyDescent="0.25">
      <c r="A44" s="322" t="s">
        <v>821</v>
      </c>
      <c r="B44" s="323"/>
      <c r="C44" s="161"/>
      <c r="D44" s="161" t="s">
        <v>823</v>
      </c>
      <c r="E44" s="165" t="s">
        <v>1400</v>
      </c>
    </row>
    <row r="45" spans="1:5" ht="14.25" customHeight="1" x14ac:dyDescent="0.25">
      <c r="A45" s="276" t="s">
        <v>1401</v>
      </c>
      <c r="B45" s="277"/>
      <c r="C45" s="79"/>
      <c r="D45" s="79">
        <v>5.8</v>
      </c>
      <c r="E45" s="112">
        <f>D45</f>
        <v>5.8</v>
      </c>
    </row>
    <row r="46" spans="1:5" ht="14.25" customHeight="1" x14ac:dyDescent="0.25">
      <c r="A46" s="162"/>
      <c r="B46" s="75"/>
      <c r="C46" s="163"/>
      <c r="D46" s="163"/>
      <c r="E46" s="164"/>
    </row>
    <row r="47" spans="1:5" ht="14.25" customHeight="1" x14ac:dyDescent="0.25">
      <c r="A47" s="320" t="s">
        <v>1403</v>
      </c>
      <c r="B47" s="321"/>
      <c r="C47" s="321"/>
      <c r="D47" s="321"/>
      <c r="E47" s="164">
        <f>SUM(E45:E45)</f>
        <v>5.8</v>
      </c>
    </row>
    <row r="48" spans="1:5" ht="14.25" customHeight="1" x14ac:dyDescent="0.25">
      <c r="A48" s="224" t="s">
        <v>1402</v>
      </c>
      <c r="B48" s="225"/>
      <c r="C48" s="225"/>
      <c r="D48" s="225"/>
      <c r="E48" s="55">
        <v>5.8</v>
      </c>
    </row>
    <row r="49" spans="1:5" x14ac:dyDescent="0.25">
      <c r="A49" s="231" t="s">
        <v>1404</v>
      </c>
      <c r="B49" s="232"/>
      <c r="C49" s="232"/>
      <c r="D49" s="232"/>
      <c r="E49" s="61">
        <v>0</v>
      </c>
    </row>
    <row r="50" spans="1:5" x14ac:dyDescent="0.25">
      <c r="A50" s="221" t="s">
        <v>1405</v>
      </c>
      <c r="B50" s="222"/>
      <c r="C50" s="222"/>
      <c r="D50" s="222"/>
      <c r="E50" s="56">
        <f>E47-E49</f>
        <v>5.8</v>
      </c>
    </row>
    <row r="51" spans="1:5" x14ac:dyDescent="0.25">
      <c r="A51" s="30"/>
      <c r="E51" s="32"/>
    </row>
    <row r="52" spans="1:5" s="39" customFormat="1" ht="20.25" customHeight="1" x14ac:dyDescent="0.25">
      <c r="A52" s="41" t="s">
        <v>1406</v>
      </c>
      <c r="B52" s="223" t="s">
        <v>1067</v>
      </c>
      <c r="C52" s="223"/>
      <c r="D52" s="223"/>
      <c r="E52" s="223"/>
    </row>
    <row r="53" spans="1:5" s="39" customFormat="1" ht="19.5" customHeight="1" x14ac:dyDescent="0.25">
      <c r="A53" s="322" t="s">
        <v>821</v>
      </c>
      <c r="B53" s="323"/>
      <c r="C53" s="161"/>
      <c r="D53" s="161" t="s">
        <v>823</v>
      </c>
      <c r="E53" s="165" t="s">
        <v>1400</v>
      </c>
    </row>
    <row r="54" spans="1:5" ht="14.25" customHeight="1" x14ac:dyDescent="0.25">
      <c r="A54" s="276" t="s">
        <v>1086</v>
      </c>
      <c r="B54" s="277"/>
      <c r="C54" s="79"/>
      <c r="D54" s="79">
        <v>25</v>
      </c>
      <c r="E54" s="112">
        <f>D54</f>
        <v>25</v>
      </c>
    </row>
    <row r="55" spans="1:5" ht="14.25" customHeight="1" x14ac:dyDescent="0.25">
      <c r="A55" s="162"/>
      <c r="B55" s="75"/>
      <c r="C55" s="163"/>
      <c r="D55" s="163"/>
      <c r="E55" s="164"/>
    </row>
    <row r="56" spans="1:5" ht="14.25" customHeight="1" x14ac:dyDescent="0.25">
      <c r="A56" s="320" t="s">
        <v>1412</v>
      </c>
      <c r="B56" s="321"/>
      <c r="C56" s="321"/>
      <c r="D56" s="321"/>
      <c r="E56" s="164">
        <f>SUM(E54:E54)</f>
        <v>25</v>
      </c>
    </row>
    <row r="57" spans="1:5" ht="14.25" customHeight="1" x14ac:dyDescent="0.25">
      <c r="A57" s="224" t="s">
        <v>1407</v>
      </c>
      <c r="B57" s="225"/>
      <c r="C57" s="225"/>
      <c r="D57" s="225"/>
      <c r="E57" s="55">
        <v>25</v>
      </c>
    </row>
    <row r="58" spans="1:5" x14ac:dyDescent="0.25">
      <c r="A58" s="231" t="s">
        <v>1413</v>
      </c>
      <c r="B58" s="232"/>
      <c r="C58" s="232"/>
      <c r="D58" s="232"/>
      <c r="E58" s="61">
        <v>0</v>
      </c>
    </row>
    <row r="59" spans="1:5" x14ac:dyDescent="0.25">
      <c r="A59" s="221" t="s">
        <v>1414</v>
      </c>
      <c r="B59" s="222"/>
      <c r="C59" s="222"/>
      <c r="D59" s="222"/>
      <c r="E59" s="56">
        <f>E56-E58</f>
        <v>25</v>
      </c>
    </row>
    <row r="60" spans="1:5" x14ac:dyDescent="0.25">
      <c r="A60" s="30"/>
      <c r="E60" s="32"/>
    </row>
    <row r="61" spans="1:5" s="39" customFormat="1" ht="33" customHeight="1" x14ac:dyDescent="0.25">
      <c r="A61" s="41" t="s">
        <v>1408</v>
      </c>
      <c r="B61" s="223" t="s">
        <v>1021</v>
      </c>
      <c r="C61" s="223"/>
      <c r="D61" s="223"/>
      <c r="E61" s="223"/>
    </row>
    <row r="62" spans="1:5" s="39" customFormat="1" ht="19.5" customHeight="1" x14ac:dyDescent="0.25">
      <c r="A62" s="322" t="s">
        <v>821</v>
      </c>
      <c r="B62" s="323"/>
      <c r="C62" s="161"/>
      <c r="D62" s="161" t="s">
        <v>822</v>
      </c>
      <c r="E62" s="165" t="s">
        <v>1409</v>
      </c>
    </row>
    <row r="63" spans="1:5" ht="14.25" customHeight="1" x14ac:dyDescent="0.25">
      <c r="A63" s="276" t="s">
        <v>1410</v>
      </c>
      <c r="B63" s="277"/>
      <c r="C63" s="79"/>
      <c r="D63" s="79">
        <v>47.8</v>
      </c>
      <c r="E63" s="112">
        <f>D63</f>
        <v>47.8</v>
      </c>
    </row>
    <row r="64" spans="1:5" ht="14.25" customHeight="1" x14ac:dyDescent="0.25">
      <c r="A64" s="162"/>
      <c r="B64" s="75"/>
      <c r="C64" s="163"/>
      <c r="D64" s="163"/>
      <c r="E64" s="164"/>
    </row>
    <row r="65" spans="1:5" ht="14.25" customHeight="1" x14ac:dyDescent="0.25">
      <c r="A65" s="320" t="s">
        <v>1415</v>
      </c>
      <c r="B65" s="321"/>
      <c r="C65" s="321"/>
      <c r="D65" s="321"/>
      <c r="E65" s="164">
        <f>SUM(E63:E63)</f>
        <v>47.8</v>
      </c>
    </row>
    <row r="66" spans="1:5" ht="14.25" customHeight="1" x14ac:dyDescent="0.25">
      <c r="A66" s="224" t="s">
        <v>1411</v>
      </c>
      <c r="B66" s="225"/>
      <c r="C66" s="225"/>
      <c r="D66" s="225"/>
      <c r="E66" s="55">
        <v>47.8</v>
      </c>
    </row>
    <row r="67" spans="1:5" x14ac:dyDescent="0.25">
      <c r="A67" s="231" t="s">
        <v>1416</v>
      </c>
      <c r="B67" s="232"/>
      <c r="C67" s="232"/>
      <c r="D67" s="232"/>
      <c r="E67" s="61">
        <v>0</v>
      </c>
    </row>
    <row r="68" spans="1:5" x14ac:dyDescent="0.25">
      <c r="A68" s="221" t="s">
        <v>1417</v>
      </c>
      <c r="B68" s="222"/>
      <c r="C68" s="222"/>
      <c r="D68" s="222"/>
      <c r="E68" s="56">
        <f>E65-E67</f>
        <v>47.8</v>
      </c>
    </row>
    <row r="69" spans="1:5" x14ac:dyDescent="0.25">
      <c r="A69" s="57"/>
      <c r="B69" s="42"/>
      <c r="C69" s="42"/>
      <c r="D69" s="42"/>
      <c r="E69" s="58"/>
    </row>
    <row r="70" spans="1:5" ht="14.25" customHeight="1" x14ac:dyDescent="0.25">
      <c r="A70" s="314"/>
      <c r="B70" s="315"/>
      <c r="C70" s="80"/>
      <c r="D70" s="80"/>
      <c r="E70" s="81"/>
    </row>
  </sheetData>
  <mergeCells count="56">
    <mergeCell ref="A13:D13"/>
    <mergeCell ref="A44:B44"/>
    <mergeCell ref="A47:D47"/>
    <mergeCell ref="A49:D49"/>
    <mergeCell ref="B52:E52"/>
    <mergeCell ref="A37:D37"/>
    <mergeCell ref="A38:D38"/>
    <mergeCell ref="A39:D39"/>
    <mergeCell ref="A41:D41"/>
    <mergeCell ref="A40:D40"/>
    <mergeCell ref="A33:B33"/>
    <mergeCell ref="A34:B34"/>
    <mergeCell ref="A35:B35"/>
    <mergeCell ref="A36:B36"/>
    <mergeCell ref="A28:D28"/>
    <mergeCell ref="A30:D30"/>
    <mergeCell ref="A31:B31"/>
    <mergeCell ref="A29:D29"/>
    <mergeCell ref="B32:E32"/>
    <mergeCell ref="A23:B23"/>
    <mergeCell ref="A24:B24"/>
    <mergeCell ref="A25:B25"/>
    <mergeCell ref="A26:D26"/>
    <mergeCell ref="A27:D27"/>
    <mergeCell ref="A48:D48"/>
    <mergeCell ref="A70:B70"/>
    <mergeCell ref="A50:D50"/>
    <mergeCell ref="A66:D66"/>
    <mergeCell ref="A68:D68"/>
    <mergeCell ref="A67:D67"/>
    <mergeCell ref="A53:B53"/>
    <mergeCell ref="A54:B54"/>
    <mergeCell ref="A56:D56"/>
    <mergeCell ref="A57:D57"/>
    <mergeCell ref="A59:D59"/>
    <mergeCell ref="B61:E61"/>
    <mergeCell ref="A62:B62"/>
    <mergeCell ref="A63:B63"/>
    <mergeCell ref="A65:D65"/>
    <mergeCell ref="A58:D58"/>
    <mergeCell ref="B20:E20"/>
    <mergeCell ref="B43:E43"/>
    <mergeCell ref="A45:B45"/>
    <mergeCell ref="A7:E7"/>
    <mergeCell ref="B9:E9"/>
    <mergeCell ref="B11:E11"/>
    <mergeCell ref="B12:E12"/>
    <mergeCell ref="A42:B42"/>
    <mergeCell ref="A14:B14"/>
    <mergeCell ref="A15:D15"/>
    <mergeCell ref="A16:D16"/>
    <mergeCell ref="A18:D18"/>
    <mergeCell ref="A19:B19"/>
    <mergeCell ref="A17:D17"/>
    <mergeCell ref="B21:E21"/>
    <mergeCell ref="A22:B22"/>
  </mergeCells>
  <printOptions horizontalCentered="1"/>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51F9C9-ACEF-42FB-A109-1C0B14706897}">
  <dimension ref="A1:F454"/>
  <sheetViews>
    <sheetView view="pageBreakPreview" topLeftCell="A265" zoomScale="90" zoomScaleNormal="95" zoomScaleSheetLayoutView="90" workbookViewId="0">
      <selection activeCell="E229" sqref="E229"/>
    </sheetView>
  </sheetViews>
  <sheetFormatPr defaultColWidth="9" defaultRowHeight="13.2" x14ac:dyDescent="0.25"/>
  <cols>
    <col min="1" max="1" width="16.19921875" style="31" customWidth="1"/>
    <col min="2" max="2" width="17.09765625" style="31" customWidth="1"/>
    <col min="3" max="3" width="19.5" style="31" customWidth="1"/>
    <col min="4" max="4" width="23" style="31" customWidth="1"/>
    <col min="5" max="5" width="18" style="38" customWidth="1"/>
    <col min="6" max="16384" width="9" style="29"/>
  </cols>
  <sheetData>
    <row r="1" spans="1:6" x14ac:dyDescent="0.25">
      <c r="A1" s="26"/>
      <c r="B1" s="27"/>
      <c r="C1" s="27"/>
      <c r="D1" s="27"/>
      <c r="E1" s="28"/>
    </row>
    <row r="2" spans="1:6" x14ac:dyDescent="0.25">
      <c r="A2" s="30"/>
      <c r="E2" s="32"/>
    </row>
    <row r="3" spans="1:6" x14ac:dyDescent="0.25">
      <c r="A3" s="30"/>
      <c r="E3" s="32"/>
    </row>
    <row r="4" spans="1:6" x14ac:dyDescent="0.25">
      <c r="A4" s="30"/>
      <c r="E4" s="32"/>
    </row>
    <row r="5" spans="1:6" x14ac:dyDescent="0.25">
      <c r="A5" s="34"/>
      <c r="B5" s="34"/>
      <c r="C5" s="35"/>
      <c r="D5" s="35"/>
      <c r="E5" s="51"/>
    </row>
    <row r="6" spans="1:6" x14ac:dyDescent="0.25">
      <c r="A6" s="34" t="s">
        <v>820</v>
      </c>
      <c r="B6" s="34"/>
      <c r="C6" s="35"/>
      <c r="D6" s="35"/>
      <c r="E6" s="51"/>
    </row>
    <row r="7" spans="1:6" x14ac:dyDescent="0.25">
      <c r="A7" s="34" t="s">
        <v>2</v>
      </c>
      <c r="B7" s="34"/>
      <c r="C7" s="35"/>
      <c r="D7" s="35"/>
      <c r="E7" s="51"/>
    </row>
    <row r="8" spans="1:6" x14ac:dyDescent="0.25">
      <c r="A8" s="34" t="s">
        <v>8</v>
      </c>
      <c r="B8" s="34"/>
      <c r="C8" s="35"/>
      <c r="D8" s="35"/>
      <c r="E8" s="51"/>
    </row>
    <row r="9" spans="1:6" x14ac:dyDescent="0.25">
      <c r="A9" s="33" t="s">
        <v>1121</v>
      </c>
      <c r="B9" s="34"/>
      <c r="C9" s="35"/>
      <c r="D9" s="35"/>
      <c r="E9" s="51"/>
    </row>
    <row r="10" spans="1:6" ht="13.8" thickBot="1" x14ac:dyDescent="0.3">
      <c r="A10" s="52"/>
      <c r="B10" s="52"/>
      <c r="C10" s="52"/>
      <c r="D10" s="52"/>
      <c r="E10" s="52"/>
    </row>
    <row r="11" spans="1:6" s="39" customFormat="1" ht="21" customHeight="1" thickBot="1" x14ac:dyDescent="0.3">
      <c r="A11" s="244" t="s">
        <v>1124</v>
      </c>
      <c r="B11" s="245"/>
      <c r="C11" s="245"/>
      <c r="D11" s="245"/>
      <c r="E11" s="246"/>
    </row>
    <row r="12" spans="1:6" x14ac:dyDescent="0.25">
      <c r="A12" s="30"/>
      <c r="E12" s="32"/>
    </row>
    <row r="13" spans="1:6" ht="17.25" customHeight="1" x14ac:dyDescent="0.25">
      <c r="A13" s="40" t="s">
        <v>1125</v>
      </c>
      <c r="B13" s="239" t="s">
        <v>145</v>
      </c>
      <c r="C13" s="239"/>
      <c r="D13" s="239"/>
      <c r="E13" s="239"/>
    </row>
    <row r="14" spans="1:6" s="39" customFormat="1" ht="27" customHeight="1" x14ac:dyDescent="0.25">
      <c r="A14" s="41" t="s">
        <v>1126</v>
      </c>
      <c r="B14" s="223" t="s">
        <v>149</v>
      </c>
      <c r="C14" s="223"/>
      <c r="D14" s="223"/>
      <c r="E14" s="223"/>
      <c r="F14" s="63" t="s">
        <v>858</v>
      </c>
    </row>
    <row r="15" spans="1:6" ht="14.25" customHeight="1" x14ac:dyDescent="0.25">
      <c r="A15" s="224" t="s">
        <v>1128</v>
      </c>
      <c r="B15" s="225"/>
      <c r="C15" s="225"/>
      <c r="D15" s="225"/>
      <c r="E15" s="55">
        <f>'7.0'!E14</f>
        <v>752.16</v>
      </c>
    </row>
    <row r="16" spans="1:6" ht="14.25" customHeight="1" x14ac:dyDescent="0.25">
      <c r="A16" s="224" t="s">
        <v>1129</v>
      </c>
      <c r="B16" s="225"/>
      <c r="C16" s="225"/>
      <c r="D16" s="225"/>
      <c r="E16" s="55">
        <v>752.16</v>
      </c>
    </row>
    <row r="17" spans="1:6" ht="14.25" customHeight="1" x14ac:dyDescent="0.25">
      <c r="A17" s="231" t="s">
        <v>1130</v>
      </c>
      <c r="B17" s="232"/>
      <c r="C17" s="232"/>
      <c r="D17" s="232"/>
      <c r="E17" s="61">
        <f>'7.0'!E16</f>
        <v>310</v>
      </c>
    </row>
    <row r="18" spans="1:6" ht="14.25" customHeight="1" x14ac:dyDescent="0.25">
      <c r="A18" s="221" t="s">
        <v>1131</v>
      </c>
      <c r="B18" s="222"/>
      <c r="C18" s="222"/>
      <c r="D18" s="222"/>
      <c r="E18" s="56">
        <f>E15-E17</f>
        <v>442.15999999999997</v>
      </c>
    </row>
    <row r="19" spans="1:6" ht="14.25" customHeight="1" x14ac:dyDescent="0.25">
      <c r="A19" s="114"/>
      <c r="B19" s="143"/>
      <c r="C19" s="143"/>
      <c r="D19" s="143"/>
      <c r="E19" s="115"/>
    </row>
    <row r="20" spans="1:6" x14ac:dyDescent="0.25">
      <c r="A20" s="57"/>
      <c r="B20" s="42"/>
      <c r="C20" s="42"/>
      <c r="D20" s="42"/>
      <c r="E20" s="58"/>
    </row>
    <row r="21" spans="1:6" ht="17.25" customHeight="1" x14ac:dyDescent="0.25">
      <c r="A21" s="40" t="s">
        <v>880</v>
      </c>
      <c r="B21" s="239" t="s">
        <v>204</v>
      </c>
      <c r="C21" s="239"/>
      <c r="D21" s="239"/>
      <c r="E21" s="239"/>
    </row>
    <row r="22" spans="1:6" s="39" customFormat="1" ht="18.75" customHeight="1" x14ac:dyDescent="0.25">
      <c r="A22" s="60" t="s">
        <v>881</v>
      </c>
      <c r="B22" s="243" t="s">
        <v>206</v>
      </c>
      <c r="C22" s="243"/>
      <c r="D22" s="243"/>
      <c r="E22" s="243"/>
    </row>
    <row r="23" spans="1:6" s="39" customFormat="1" ht="22.5" customHeight="1" x14ac:dyDescent="0.25">
      <c r="A23" s="41" t="s">
        <v>882</v>
      </c>
      <c r="B23" s="223" t="s">
        <v>208</v>
      </c>
      <c r="C23" s="223"/>
      <c r="D23" s="223"/>
      <c r="E23" s="223"/>
      <c r="F23" s="63" t="s">
        <v>858</v>
      </c>
    </row>
    <row r="24" spans="1:6" ht="14.25" customHeight="1" x14ac:dyDescent="0.25">
      <c r="A24" s="224" t="s">
        <v>883</v>
      </c>
      <c r="B24" s="225"/>
      <c r="C24" s="225"/>
      <c r="D24" s="225"/>
      <c r="E24" s="55">
        <f>'10.0'!E20</f>
        <v>6552.7900000000009</v>
      </c>
    </row>
    <row r="25" spans="1:6" ht="14.25" customHeight="1" x14ac:dyDescent="0.25">
      <c r="A25" s="224" t="s">
        <v>884</v>
      </c>
      <c r="B25" s="225"/>
      <c r="C25" s="225"/>
      <c r="D25" s="225"/>
      <c r="E25" s="55">
        <f>'10.0'!E21</f>
        <v>6284.36</v>
      </c>
    </row>
    <row r="26" spans="1:6" ht="14.25" customHeight="1" x14ac:dyDescent="0.25">
      <c r="A26" s="231" t="s">
        <v>1491</v>
      </c>
      <c r="B26" s="232"/>
      <c r="C26" s="232"/>
      <c r="D26" s="232"/>
      <c r="E26" s="61">
        <f>'10.0'!E22</f>
        <v>5727.5</v>
      </c>
    </row>
    <row r="27" spans="1:6" ht="14.25" customHeight="1" x14ac:dyDescent="0.25">
      <c r="A27" s="221" t="s">
        <v>1492</v>
      </c>
      <c r="B27" s="222"/>
      <c r="C27" s="222"/>
      <c r="D27" s="222"/>
      <c r="E27" s="56">
        <f>E25-E26</f>
        <v>556.85999999999967</v>
      </c>
    </row>
    <row r="28" spans="1:6" ht="14.25" customHeight="1" x14ac:dyDescent="0.25">
      <c r="A28" s="219" t="s">
        <v>1495</v>
      </c>
      <c r="B28" s="220"/>
      <c r="C28" s="220"/>
      <c r="D28" s="220"/>
      <c r="E28" s="78">
        <f>E25-E24</f>
        <v>-268.4300000000012</v>
      </c>
    </row>
    <row r="29" spans="1:6" x14ac:dyDescent="0.25">
      <c r="A29" s="53"/>
      <c r="B29" s="77"/>
      <c r="C29" s="77"/>
      <c r="E29" s="54"/>
    </row>
    <row r="30" spans="1:6" s="39" customFormat="1" ht="27.75" customHeight="1" x14ac:dyDescent="0.25">
      <c r="A30" s="41" t="s">
        <v>885</v>
      </c>
      <c r="B30" s="240" t="s">
        <v>210</v>
      </c>
      <c r="C30" s="241"/>
      <c r="D30" s="241"/>
      <c r="E30" s="242"/>
      <c r="F30" s="63" t="s">
        <v>858</v>
      </c>
    </row>
    <row r="31" spans="1:6" ht="14.25" customHeight="1" x14ac:dyDescent="0.25">
      <c r="A31" s="226" t="s">
        <v>886</v>
      </c>
      <c r="B31" s="227"/>
      <c r="C31" s="227"/>
      <c r="D31" s="227"/>
      <c r="E31" s="55">
        <f>'10.0'!E35</f>
        <v>6552.7900000000009</v>
      </c>
    </row>
    <row r="32" spans="1:6" ht="14.25" customHeight="1" x14ac:dyDescent="0.25">
      <c r="A32" s="224" t="s">
        <v>887</v>
      </c>
      <c r="B32" s="225"/>
      <c r="C32" s="225"/>
      <c r="D32" s="225"/>
      <c r="E32" s="55">
        <f>'10.0'!E36</f>
        <v>6284.36</v>
      </c>
    </row>
    <row r="33" spans="1:6" ht="14.25" customHeight="1" x14ac:dyDescent="0.25">
      <c r="A33" s="231" t="s">
        <v>1486</v>
      </c>
      <c r="B33" s="232"/>
      <c r="C33" s="232"/>
      <c r="D33" s="232"/>
      <c r="E33" s="61">
        <f>'10.0'!E37</f>
        <v>5727.5</v>
      </c>
    </row>
    <row r="34" spans="1:6" ht="14.25" customHeight="1" x14ac:dyDescent="0.25">
      <c r="A34" s="221" t="s">
        <v>1487</v>
      </c>
      <c r="B34" s="222"/>
      <c r="C34" s="222"/>
      <c r="D34" s="222"/>
      <c r="E34" s="56">
        <f>E32-E33</f>
        <v>556.85999999999967</v>
      </c>
    </row>
    <row r="35" spans="1:6" ht="14.25" customHeight="1" x14ac:dyDescent="0.25">
      <c r="A35" s="219" t="s">
        <v>1479</v>
      </c>
      <c r="B35" s="220"/>
      <c r="C35" s="220"/>
      <c r="D35" s="220"/>
      <c r="E35" s="78">
        <f>E32-E31</f>
        <v>-268.4300000000012</v>
      </c>
    </row>
    <row r="36" spans="1:6" x14ac:dyDescent="0.25">
      <c r="A36" s="53"/>
      <c r="B36" s="77"/>
      <c r="C36" s="77"/>
      <c r="E36" s="54"/>
    </row>
    <row r="37" spans="1:6" s="39" customFormat="1" ht="27.75" customHeight="1" x14ac:dyDescent="0.25">
      <c r="A37" s="41" t="s">
        <v>891</v>
      </c>
      <c r="B37" s="240" t="s">
        <v>212</v>
      </c>
      <c r="C37" s="241"/>
      <c r="D37" s="241"/>
      <c r="E37" s="242"/>
      <c r="F37" s="63" t="s">
        <v>858</v>
      </c>
    </row>
    <row r="38" spans="1:6" ht="14.25" customHeight="1" x14ac:dyDescent="0.25">
      <c r="A38" s="226" t="s">
        <v>892</v>
      </c>
      <c r="B38" s="227"/>
      <c r="C38" s="227"/>
      <c r="D38" s="227"/>
      <c r="E38" s="55">
        <f>'10.0'!E50</f>
        <v>6552.7900000000009</v>
      </c>
    </row>
    <row r="39" spans="1:6" ht="14.25" customHeight="1" x14ac:dyDescent="0.25">
      <c r="A39" s="224" t="s">
        <v>893</v>
      </c>
      <c r="B39" s="225"/>
      <c r="C39" s="225"/>
      <c r="D39" s="225"/>
      <c r="E39" s="55">
        <f>'10.0'!E51</f>
        <v>6284.36</v>
      </c>
    </row>
    <row r="40" spans="1:6" ht="14.25" customHeight="1" x14ac:dyDescent="0.25">
      <c r="A40" s="231" t="s">
        <v>1493</v>
      </c>
      <c r="B40" s="232"/>
      <c r="C40" s="232"/>
      <c r="D40" s="232"/>
      <c r="E40" s="61">
        <f>'10.0'!E52</f>
        <v>5727.5</v>
      </c>
    </row>
    <row r="41" spans="1:6" ht="14.25" customHeight="1" x14ac:dyDescent="0.25">
      <c r="A41" s="221" t="s">
        <v>1494</v>
      </c>
      <c r="B41" s="222"/>
      <c r="C41" s="222"/>
      <c r="D41" s="222"/>
      <c r="E41" s="56">
        <f>E39-E40</f>
        <v>556.85999999999967</v>
      </c>
    </row>
    <row r="42" spans="1:6" ht="14.25" customHeight="1" x14ac:dyDescent="0.25">
      <c r="A42" s="219" t="s">
        <v>1513</v>
      </c>
      <c r="B42" s="220"/>
      <c r="C42" s="220"/>
      <c r="D42" s="220"/>
      <c r="E42" s="78">
        <f>E39-E38</f>
        <v>-268.4300000000012</v>
      </c>
    </row>
    <row r="43" spans="1:6" x14ac:dyDescent="0.25">
      <c r="A43" s="53"/>
      <c r="B43" s="77"/>
      <c r="C43" s="77"/>
      <c r="E43" s="54"/>
    </row>
    <row r="44" spans="1:6" s="39" customFormat="1" ht="20.399999999999999" customHeight="1" x14ac:dyDescent="0.25">
      <c r="A44" s="41" t="s">
        <v>1496</v>
      </c>
      <c r="B44" s="223" t="s">
        <v>1013</v>
      </c>
      <c r="C44" s="223"/>
      <c r="D44" s="223"/>
      <c r="E44" s="223"/>
      <c r="F44" s="63" t="s">
        <v>858</v>
      </c>
    </row>
    <row r="45" spans="1:6" ht="14.25" customHeight="1" x14ac:dyDescent="0.25">
      <c r="A45" s="224" t="s">
        <v>1507</v>
      </c>
      <c r="B45" s="225"/>
      <c r="C45" s="225"/>
      <c r="D45" s="225"/>
      <c r="E45" s="55">
        <f>'10.0'!E61</f>
        <v>306.56800000000004</v>
      </c>
    </row>
    <row r="46" spans="1:6" ht="14.25" customHeight="1" x14ac:dyDescent="0.25">
      <c r="A46" s="224" t="s">
        <v>1499</v>
      </c>
      <c r="B46" s="225"/>
      <c r="C46" s="225"/>
      <c r="D46" s="225"/>
      <c r="E46" s="55">
        <v>306.57</v>
      </c>
    </row>
    <row r="47" spans="1:6" ht="14.25" customHeight="1" x14ac:dyDescent="0.25">
      <c r="A47" s="224" t="s">
        <v>1514</v>
      </c>
      <c r="B47" s="225"/>
      <c r="C47" s="225"/>
      <c r="D47" s="225"/>
      <c r="E47" s="55">
        <v>0</v>
      </c>
    </row>
    <row r="48" spans="1:6" ht="14.25" customHeight="1" x14ac:dyDescent="0.25">
      <c r="A48" s="221" t="s">
        <v>1504</v>
      </c>
      <c r="B48" s="222"/>
      <c r="C48" s="222"/>
      <c r="D48" s="222"/>
      <c r="E48" s="56">
        <f>E45-E47</f>
        <v>306.56800000000004</v>
      </c>
    </row>
    <row r="49" spans="1:6" x14ac:dyDescent="0.25">
      <c r="A49" s="53"/>
      <c r="B49" s="77"/>
      <c r="C49" s="77"/>
      <c r="E49" s="54"/>
    </row>
    <row r="50" spans="1:6" s="39" customFormat="1" ht="24.6" customHeight="1" x14ac:dyDescent="0.25">
      <c r="A50" s="41" t="s">
        <v>1500</v>
      </c>
      <c r="B50" s="223" t="s">
        <v>1014</v>
      </c>
      <c r="C50" s="223"/>
      <c r="D50" s="223"/>
      <c r="E50" s="223"/>
      <c r="F50" s="63" t="s">
        <v>858</v>
      </c>
    </row>
    <row r="51" spans="1:6" ht="14.25" customHeight="1" x14ac:dyDescent="0.25">
      <c r="A51" s="224" t="s">
        <v>1506</v>
      </c>
      <c r="B51" s="225"/>
      <c r="C51" s="225"/>
      <c r="D51" s="225"/>
      <c r="E51" s="55">
        <f>'10.0'!E71</f>
        <v>306.56800000000004</v>
      </c>
    </row>
    <row r="52" spans="1:6" ht="14.25" customHeight="1" x14ac:dyDescent="0.25">
      <c r="A52" s="224" t="s">
        <v>1501</v>
      </c>
      <c r="B52" s="225"/>
      <c r="C52" s="225"/>
      <c r="D52" s="225"/>
      <c r="E52" s="55">
        <v>306.57</v>
      </c>
    </row>
    <row r="53" spans="1:6" ht="14.25" customHeight="1" x14ac:dyDescent="0.25">
      <c r="A53" s="224" t="s">
        <v>1508</v>
      </c>
      <c r="B53" s="225"/>
      <c r="C53" s="225"/>
      <c r="D53" s="225"/>
      <c r="E53" s="55">
        <v>0</v>
      </c>
    </row>
    <row r="54" spans="1:6" ht="14.25" customHeight="1" x14ac:dyDescent="0.25">
      <c r="A54" s="221" t="s">
        <v>1509</v>
      </c>
      <c r="B54" s="222"/>
      <c r="C54" s="222"/>
      <c r="D54" s="222"/>
      <c r="E54" s="56">
        <f>E51-E53</f>
        <v>306.56800000000004</v>
      </c>
    </row>
    <row r="55" spans="1:6" x14ac:dyDescent="0.25">
      <c r="A55" s="53"/>
      <c r="B55" s="77"/>
      <c r="C55" s="77"/>
      <c r="E55" s="54"/>
    </row>
    <row r="56" spans="1:6" s="39" customFormat="1" ht="24.6" customHeight="1" x14ac:dyDescent="0.25">
      <c r="A56" s="41" t="s">
        <v>1502</v>
      </c>
      <c r="B56" s="223" t="s">
        <v>1015</v>
      </c>
      <c r="C56" s="223"/>
      <c r="D56" s="223"/>
      <c r="E56" s="223"/>
      <c r="F56" s="63" t="s">
        <v>858</v>
      </c>
    </row>
    <row r="57" spans="1:6" ht="14.25" customHeight="1" x14ac:dyDescent="0.25">
      <c r="A57" s="224" t="s">
        <v>1510</v>
      </c>
      <c r="B57" s="225"/>
      <c r="C57" s="225"/>
      <c r="D57" s="225"/>
      <c r="E57" s="55">
        <f>'10.0'!E81</f>
        <v>306.56800000000004</v>
      </c>
    </row>
    <row r="58" spans="1:6" ht="14.25" customHeight="1" x14ac:dyDescent="0.25">
      <c r="A58" s="224" t="s">
        <v>1503</v>
      </c>
      <c r="B58" s="225"/>
      <c r="C58" s="225"/>
      <c r="D58" s="225"/>
      <c r="E58" s="55">
        <v>306.57</v>
      </c>
    </row>
    <row r="59" spans="1:6" ht="14.25" customHeight="1" x14ac:dyDescent="0.25">
      <c r="A59" s="224" t="s">
        <v>1515</v>
      </c>
      <c r="B59" s="225"/>
      <c r="C59" s="225"/>
      <c r="D59" s="225"/>
      <c r="E59" s="55">
        <v>0</v>
      </c>
    </row>
    <row r="60" spans="1:6" ht="14.25" customHeight="1" x14ac:dyDescent="0.25">
      <c r="A60" s="221" t="s">
        <v>1512</v>
      </c>
      <c r="B60" s="222"/>
      <c r="C60" s="222"/>
      <c r="D60" s="222"/>
      <c r="E60" s="56">
        <f>E57-E59</f>
        <v>306.56800000000004</v>
      </c>
    </row>
    <row r="61" spans="1:6" x14ac:dyDescent="0.25">
      <c r="A61" s="53"/>
      <c r="B61" s="77"/>
      <c r="C61" s="77"/>
      <c r="E61" s="54"/>
    </row>
    <row r="62" spans="1:6" s="39" customFormat="1" ht="18.75" customHeight="1" x14ac:dyDescent="0.25">
      <c r="A62" s="60" t="s">
        <v>1472</v>
      </c>
      <c r="B62" s="243" t="s">
        <v>214</v>
      </c>
      <c r="C62" s="243"/>
      <c r="D62" s="243"/>
      <c r="E62" s="243"/>
    </row>
    <row r="63" spans="1:6" s="39" customFormat="1" ht="27.75" customHeight="1" x14ac:dyDescent="0.25">
      <c r="A63" s="41" t="s">
        <v>1473</v>
      </c>
      <c r="B63" s="240" t="s">
        <v>216</v>
      </c>
      <c r="C63" s="241"/>
      <c r="D63" s="241"/>
      <c r="E63" s="242"/>
      <c r="F63" s="63" t="s">
        <v>858</v>
      </c>
    </row>
    <row r="64" spans="1:6" ht="14.25" customHeight="1" x14ac:dyDescent="0.25">
      <c r="A64" s="226" t="s">
        <v>1485</v>
      </c>
      <c r="B64" s="227"/>
      <c r="C64" s="227"/>
      <c r="D64" s="227"/>
      <c r="E64" s="55">
        <f>'10.0'!E90</f>
        <v>3838</v>
      </c>
    </row>
    <row r="65" spans="1:6" ht="14.25" customHeight="1" x14ac:dyDescent="0.25">
      <c r="A65" s="224" t="s">
        <v>1476</v>
      </c>
      <c r="B65" s="225"/>
      <c r="C65" s="225"/>
      <c r="D65" s="225"/>
      <c r="E65" s="55">
        <f>'10.0'!E91</f>
        <v>3121.87</v>
      </c>
    </row>
    <row r="66" spans="1:6" ht="14.25" customHeight="1" x14ac:dyDescent="0.25">
      <c r="A66" s="231" t="s">
        <v>1483</v>
      </c>
      <c r="B66" s="232"/>
      <c r="C66" s="232"/>
      <c r="D66" s="232"/>
      <c r="E66" s="61">
        <f>'10.0'!E92</f>
        <v>2662</v>
      </c>
    </row>
    <row r="67" spans="1:6" ht="14.25" customHeight="1" x14ac:dyDescent="0.25">
      <c r="A67" s="221" t="s">
        <v>1484</v>
      </c>
      <c r="B67" s="222"/>
      <c r="C67" s="222"/>
      <c r="D67" s="222"/>
      <c r="E67" s="56">
        <f>E65-E66</f>
        <v>459.86999999999989</v>
      </c>
    </row>
    <row r="68" spans="1:6" ht="14.25" customHeight="1" x14ac:dyDescent="0.25">
      <c r="A68" s="219" t="s">
        <v>1477</v>
      </c>
      <c r="B68" s="220"/>
      <c r="C68" s="220"/>
      <c r="D68" s="220"/>
      <c r="E68" s="78">
        <f>E65-E64</f>
        <v>-716.13000000000011</v>
      </c>
    </row>
    <row r="69" spans="1:6" x14ac:dyDescent="0.25">
      <c r="A69" s="53"/>
      <c r="B69" s="77"/>
      <c r="C69" s="77"/>
      <c r="E69" s="54"/>
    </row>
    <row r="70" spans="1:6" s="39" customFormat="1" ht="27.75" customHeight="1" x14ac:dyDescent="0.25">
      <c r="A70" s="41" t="s">
        <v>1478</v>
      </c>
      <c r="B70" s="240" t="s">
        <v>218</v>
      </c>
      <c r="C70" s="241"/>
      <c r="D70" s="241"/>
      <c r="E70" s="242"/>
      <c r="F70" s="63" t="s">
        <v>858</v>
      </c>
    </row>
    <row r="71" spans="1:6" ht="14.25" customHeight="1" x14ac:dyDescent="0.25">
      <c r="A71" s="226" t="s">
        <v>886</v>
      </c>
      <c r="B71" s="227"/>
      <c r="C71" s="227"/>
      <c r="D71" s="227"/>
      <c r="E71" s="55">
        <f>'10.0'!E99</f>
        <v>3838</v>
      </c>
    </row>
    <row r="72" spans="1:6" ht="14.25" customHeight="1" x14ac:dyDescent="0.25">
      <c r="A72" s="224" t="s">
        <v>887</v>
      </c>
      <c r="B72" s="225"/>
      <c r="C72" s="225"/>
      <c r="D72" s="225"/>
      <c r="E72" s="55">
        <f>'10.0'!E100</f>
        <v>3121.87</v>
      </c>
    </row>
    <row r="73" spans="1:6" ht="14.25" customHeight="1" x14ac:dyDescent="0.25">
      <c r="A73" s="231" t="s">
        <v>1486</v>
      </c>
      <c r="B73" s="232"/>
      <c r="C73" s="232"/>
      <c r="D73" s="232"/>
      <c r="E73" s="61">
        <f>'10.0'!E101</f>
        <v>2662</v>
      </c>
    </row>
    <row r="74" spans="1:6" ht="14.25" customHeight="1" x14ac:dyDescent="0.25">
      <c r="A74" s="221" t="s">
        <v>1487</v>
      </c>
      <c r="B74" s="222"/>
      <c r="C74" s="222"/>
      <c r="D74" s="222"/>
      <c r="E74" s="56">
        <f>E72-E73</f>
        <v>459.86999999999989</v>
      </c>
    </row>
    <row r="75" spans="1:6" ht="14.25" customHeight="1" x14ac:dyDescent="0.25">
      <c r="A75" s="219" t="s">
        <v>1479</v>
      </c>
      <c r="B75" s="220"/>
      <c r="C75" s="220"/>
      <c r="D75" s="220"/>
      <c r="E75" s="78">
        <f>E72-E71</f>
        <v>-716.13000000000011</v>
      </c>
    </row>
    <row r="76" spans="1:6" x14ac:dyDescent="0.25">
      <c r="A76" s="53"/>
      <c r="B76" s="77"/>
      <c r="C76" s="77"/>
      <c r="E76" s="54"/>
    </row>
    <row r="77" spans="1:6" s="39" customFormat="1" ht="27.75" customHeight="1" x14ac:dyDescent="0.25">
      <c r="A77" s="41" t="s">
        <v>1480</v>
      </c>
      <c r="B77" s="240" t="s">
        <v>220</v>
      </c>
      <c r="C77" s="241"/>
      <c r="D77" s="241"/>
      <c r="E77" s="242"/>
      <c r="F77" s="63" t="s">
        <v>858</v>
      </c>
    </row>
    <row r="78" spans="1:6" ht="14.25" customHeight="1" x14ac:dyDescent="0.25">
      <c r="A78" s="226" t="s">
        <v>1488</v>
      </c>
      <c r="B78" s="227"/>
      <c r="C78" s="227"/>
      <c r="D78" s="227"/>
      <c r="E78" s="55">
        <f>'10.0'!E108</f>
        <v>3838</v>
      </c>
    </row>
    <row r="79" spans="1:6" ht="14.25" customHeight="1" x14ac:dyDescent="0.25">
      <c r="A79" s="224" t="s">
        <v>1481</v>
      </c>
      <c r="B79" s="225"/>
      <c r="C79" s="225"/>
      <c r="D79" s="225"/>
      <c r="E79" s="55">
        <f>'10.0'!E109</f>
        <v>3121.87</v>
      </c>
    </row>
    <row r="80" spans="1:6" ht="14.25" customHeight="1" x14ac:dyDescent="0.25">
      <c r="A80" s="231" t="s">
        <v>1489</v>
      </c>
      <c r="B80" s="232"/>
      <c r="C80" s="232"/>
      <c r="D80" s="232"/>
      <c r="E80" s="61">
        <f>'10.0'!E110</f>
        <v>2662</v>
      </c>
    </row>
    <row r="81" spans="1:6" ht="14.25" customHeight="1" x14ac:dyDescent="0.25">
      <c r="A81" s="221" t="s">
        <v>1490</v>
      </c>
      <c r="B81" s="222"/>
      <c r="C81" s="222"/>
      <c r="D81" s="222"/>
      <c r="E81" s="56">
        <f>E79-E80</f>
        <v>459.86999999999989</v>
      </c>
    </row>
    <row r="82" spans="1:6" ht="14.25" customHeight="1" x14ac:dyDescent="0.25">
      <c r="A82" s="219" t="s">
        <v>1482</v>
      </c>
      <c r="B82" s="220"/>
      <c r="C82" s="220"/>
      <c r="D82" s="220"/>
      <c r="E82" s="78">
        <f>E79-E78</f>
        <v>-716.13000000000011</v>
      </c>
    </row>
    <row r="83" spans="1:6" x14ac:dyDescent="0.25">
      <c r="A83" s="53"/>
      <c r="B83" s="77"/>
      <c r="C83" s="77"/>
      <c r="E83" s="54"/>
    </row>
    <row r="84" spans="1:6" ht="17.25" customHeight="1" x14ac:dyDescent="0.25">
      <c r="A84" s="40" t="s">
        <v>867</v>
      </c>
      <c r="B84" s="239" t="s">
        <v>238</v>
      </c>
      <c r="C84" s="239"/>
      <c r="D84" s="239"/>
      <c r="E84" s="239"/>
    </row>
    <row r="85" spans="1:6" s="39" customFormat="1" ht="28.5" customHeight="1" x14ac:dyDescent="0.25">
      <c r="A85" s="41" t="s">
        <v>1093</v>
      </c>
      <c r="B85" s="223" t="s">
        <v>240</v>
      </c>
      <c r="C85" s="223"/>
      <c r="D85" s="223"/>
      <c r="E85" s="223"/>
      <c r="F85" s="63" t="s">
        <v>858</v>
      </c>
    </row>
    <row r="86" spans="1:6" ht="14.25" customHeight="1" x14ac:dyDescent="0.25">
      <c r="A86" s="224" t="s">
        <v>1117</v>
      </c>
      <c r="B86" s="225"/>
      <c r="C86" s="225"/>
      <c r="D86" s="225"/>
      <c r="E86" s="55">
        <f>'12.0'!E74</f>
        <v>2570.0522500000006</v>
      </c>
    </row>
    <row r="87" spans="1:6" ht="14.25" customHeight="1" x14ac:dyDescent="0.25">
      <c r="A87" s="224" t="s">
        <v>1116</v>
      </c>
      <c r="B87" s="225"/>
      <c r="C87" s="225"/>
      <c r="D87" s="225"/>
      <c r="E87" s="55">
        <v>2970.02</v>
      </c>
    </row>
    <row r="88" spans="1:6" ht="14.25" customHeight="1" x14ac:dyDescent="0.25">
      <c r="A88" s="231" t="s">
        <v>1467</v>
      </c>
      <c r="B88" s="232"/>
      <c r="C88" s="232"/>
      <c r="D88" s="232"/>
      <c r="E88" s="61">
        <f>'12.0'!E76</f>
        <v>1944.8</v>
      </c>
    </row>
    <row r="89" spans="1:6" ht="14.25" customHeight="1" x14ac:dyDescent="0.25">
      <c r="A89" s="221" t="s">
        <v>1468</v>
      </c>
      <c r="B89" s="222"/>
      <c r="C89" s="222"/>
      <c r="D89" s="222"/>
      <c r="E89" s="56">
        <f>E86-E88</f>
        <v>625.25225000000069</v>
      </c>
    </row>
    <row r="90" spans="1:6" x14ac:dyDescent="0.25">
      <c r="A90" s="53"/>
      <c r="B90" s="77"/>
      <c r="C90" s="77"/>
      <c r="E90" s="54"/>
    </row>
    <row r="91" spans="1:6" s="39" customFormat="1" ht="22.5" customHeight="1" x14ac:dyDescent="0.25">
      <c r="A91" s="41" t="s">
        <v>1436</v>
      </c>
      <c r="B91" s="223" t="s">
        <v>265</v>
      </c>
      <c r="C91" s="223"/>
      <c r="D91" s="223"/>
      <c r="E91" s="223"/>
      <c r="F91" s="63" t="s">
        <v>858</v>
      </c>
    </row>
    <row r="92" spans="1:6" ht="14.25" customHeight="1" x14ac:dyDescent="0.25">
      <c r="A92" s="224" t="s">
        <v>1440</v>
      </c>
      <c r="B92" s="225"/>
      <c r="C92" s="225"/>
      <c r="D92" s="225"/>
      <c r="E92" s="55">
        <f>'12.0'!E84</f>
        <v>1328</v>
      </c>
    </row>
    <row r="93" spans="1:6" ht="14.25" customHeight="1" x14ac:dyDescent="0.25">
      <c r="A93" s="224" t="s">
        <v>1438</v>
      </c>
      <c r="B93" s="225"/>
      <c r="C93" s="225"/>
      <c r="D93" s="225"/>
      <c r="E93" s="55">
        <f>'12.0'!E85</f>
        <v>1041.53</v>
      </c>
    </row>
    <row r="94" spans="1:6" ht="14.25" customHeight="1" x14ac:dyDescent="0.25">
      <c r="A94" s="231" t="s">
        <v>1443</v>
      </c>
      <c r="B94" s="232"/>
      <c r="C94" s="232"/>
      <c r="D94" s="232"/>
      <c r="E94" s="61">
        <v>0</v>
      </c>
    </row>
    <row r="95" spans="1:6" ht="14.25" customHeight="1" x14ac:dyDescent="0.25">
      <c r="A95" s="221" t="s">
        <v>1444</v>
      </c>
      <c r="B95" s="222"/>
      <c r="C95" s="222"/>
      <c r="D95" s="222"/>
      <c r="E95" s="56">
        <f>E92-E94</f>
        <v>1328</v>
      </c>
    </row>
    <row r="96" spans="1:6" ht="14.25" customHeight="1" x14ac:dyDescent="0.25">
      <c r="A96" s="219" t="s">
        <v>1439</v>
      </c>
      <c r="B96" s="220"/>
      <c r="C96" s="220"/>
      <c r="D96" s="220"/>
      <c r="E96" s="78">
        <f>E93-E95</f>
        <v>-286.47000000000003</v>
      </c>
    </row>
    <row r="97" spans="1:6" x14ac:dyDescent="0.25">
      <c r="A97" s="53"/>
      <c r="B97" s="77"/>
      <c r="C97" s="77"/>
      <c r="E97" s="54"/>
    </row>
    <row r="98" spans="1:6" s="39" customFormat="1" ht="29.25" customHeight="1" x14ac:dyDescent="0.25">
      <c r="A98" s="41" t="s">
        <v>1424</v>
      </c>
      <c r="B98" s="223" t="s">
        <v>1018</v>
      </c>
      <c r="C98" s="223"/>
      <c r="D98" s="223"/>
      <c r="E98" s="223"/>
      <c r="F98" s="63" t="s">
        <v>858</v>
      </c>
    </row>
    <row r="99" spans="1:6" ht="14.25" customHeight="1" x14ac:dyDescent="0.25">
      <c r="A99" s="224" t="s">
        <v>1430</v>
      </c>
      <c r="B99" s="225"/>
      <c r="C99" s="225"/>
      <c r="D99" s="225"/>
      <c r="E99" s="55">
        <f>'12.0'!E94</f>
        <v>2890.48</v>
      </c>
    </row>
    <row r="100" spans="1:6" ht="14.25" customHeight="1" x14ac:dyDescent="0.25">
      <c r="A100" s="224" t="s">
        <v>1427</v>
      </c>
      <c r="B100" s="225"/>
      <c r="C100" s="225"/>
      <c r="D100" s="225"/>
      <c r="E100" s="55">
        <v>2261</v>
      </c>
    </row>
    <row r="101" spans="1:6" ht="14.25" customHeight="1" x14ac:dyDescent="0.25">
      <c r="A101" s="231" t="s">
        <v>1432</v>
      </c>
      <c r="B101" s="232"/>
      <c r="C101" s="232"/>
      <c r="D101" s="232"/>
      <c r="E101" s="61">
        <v>0</v>
      </c>
    </row>
    <row r="102" spans="1:6" ht="14.25" customHeight="1" x14ac:dyDescent="0.25">
      <c r="A102" s="221" t="s">
        <v>1431</v>
      </c>
      <c r="B102" s="222"/>
      <c r="C102" s="222"/>
      <c r="D102" s="222"/>
      <c r="E102" s="56">
        <v>2261</v>
      </c>
    </row>
    <row r="103" spans="1:6" ht="14.25" customHeight="1" x14ac:dyDescent="0.25">
      <c r="A103" s="219" t="s">
        <v>1471</v>
      </c>
      <c r="B103" s="220"/>
      <c r="C103" s="220"/>
      <c r="D103" s="220"/>
      <c r="E103" s="78">
        <f>E100-E99</f>
        <v>-629.48</v>
      </c>
    </row>
    <row r="104" spans="1:6" x14ac:dyDescent="0.25">
      <c r="A104" s="53"/>
      <c r="B104" s="77"/>
      <c r="C104" s="77"/>
      <c r="E104" s="54"/>
    </row>
    <row r="105" spans="1:6" s="39" customFormat="1" ht="22.5" customHeight="1" x14ac:dyDescent="0.25">
      <c r="A105" s="41" t="s">
        <v>1428</v>
      </c>
      <c r="B105" s="223" t="s">
        <v>1019</v>
      </c>
      <c r="C105" s="223"/>
      <c r="D105" s="223"/>
      <c r="E105" s="223"/>
      <c r="F105" s="63" t="s">
        <v>858</v>
      </c>
    </row>
    <row r="106" spans="1:6" ht="14.25" customHeight="1" x14ac:dyDescent="0.25">
      <c r="A106" s="224" t="s">
        <v>1433</v>
      </c>
      <c r="B106" s="225"/>
      <c r="C106" s="225"/>
      <c r="D106" s="225"/>
      <c r="E106" s="55">
        <f>'12.0'!E103</f>
        <v>752.16</v>
      </c>
    </row>
    <row r="107" spans="1:6" ht="14.25" customHeight="1" x14ac:dyDescent="0.25">
      <c r="A107" s="224" t="s">
        <v>1429</v>
      </c>
      <c r="B107" s="225"/>
      <c r="C107" s="225"/>
      <c r="D107" s="225"/>
      <c r="E107" s="55">
        <f>'12.0'!E104</f>
        <v>752.16</v>
      </c>
    </row>
    <row r="108" spans="1:6" ht="14.25" customHeight="1" x14ac:dyDescent="0.25">
      <c r="A108" s="231" t="s">
        <v>1435</v>
      </c>
      <c r="B108" s="232"/>
      <c r="C108" s="232"/>
      <c r="D108" s="232"/>
      <c r="E108" s="61">
        <v>0</v>
      </c>
    </row>
    <row r="109" spans="1:6" ht="14.25" customHeight="1" x14ac:dyDescent="0.25">
      <c r="A109" s="221" t="s">
        <v>1434</v>
      </c>
      <c r="B109" s="222"/>
      <c r="C109" s="222"/>
      <c r="D109" s="222"/>
      <c r="E109" s="56">
        <f>E106-E108</f>
        <v>752.16</v>
      </c>
    </row>
    <row r="110" spans="1:6" x14ac:dyDescent="0.25">
      <c r="A110" s="53"/>
      <c r="B110" s="77"/>
      <c r="C110" s="77"/>
      <c r="E110" s="54"/>
    </row>
    <row r="111" spans="1:6" ht="17.25" customHeight="1" x14ac:dyDescent="0.25">
      <c r="A111" s="40" t="s">
        <v>998</v>
      </c>
      <c r="B111" s="239" t="s">
        <v>271</v>
      </c>
      <c r="C111" s="239"/>
      <c r="D111" s="239"/>
      <c r="E111" s="239"/>
    </row>
    <row r="112" spans="1:6" s="39" customFormat="1" ht="38.25" customHeight="1" x14ac:dyDescent="0.25">
      <c r="A112" s="41" t="s">
        <v>1001</v>
      </c>
      <c r="B112" s="223" t="s">
        <v>278</v>
      </c>
      <c r="C112" s="223"/>
      <c r="D112" s="223"/>
      <c r="E112" s="223"/>
      <c r="F112" s="63" t="s">
        <v>858</v>
      </c>
    </row>
    <row r="113" spans="1:6" ht="14.25" customHeight="1" x14ac:dyDescent="0.25">
      <c r="A113" s="224" t="s">
        <v>1002</v>
      </c>
      <c r="B113" s="225"/>
      <c r="C113" s="225"/>
      <c r="D113" s="225"/>
      <c r="E113" s="55">
        <f>'14.0'!D15</f>
        <v>7</v>
      </c>
    </row>
    <row r="114" spans="1:6" ht="14.25" customHeight="1" x14ac:dyDescent="0.25">
      <c r="A114" s="224" t="s">
        <v>1000</v>
      </c>
      <c r="B114" s="225"/>
      <c r="C114" s="225"/>
      <c r="D114" s="225"/>
      <c r="E114" s="55">
        <f>'14.0'!D16</f>
        <v>11</v>
      </c>
    </row>
    <row r="115" spans="1:6" ht="14.25" customHeight="1" x14ac:dyDescent="0.25">
      <c r="A115" s="231" t="s">
        <v>1132</v>
      </c>
      <c r="B115" s="232"/>
      <c r="C115" s="232"/>
      <c r="D115" s="232"/>
      <c r="E115" s="61">
        <v>4</v>
      </c>
    </row>
    <row r="116" spans="1:6" ht="14.25" customHeight="1" x14ac:dyDescent="0.25">
      <c r="A116" s="221" t="s">
        <v>1133</v>
      </c>
      <c r="B116" s="222"/>
      <c r="C116" s="222"/>
      <c r="D116" s="222"/>
      <c r="E116" s="56">
        <f>E113-E115</f>
        <v>3</v>
      </c>
    </row>
    <row r="117" spans="1:6" x14ac:dyDescent="0.25">
      <c r="A117" s="53"/>
      <c r="B117" s="77"/>
      <c r="C117" s="77"/>
      <c r="E117" s="54"/>
    </row>
    <row r="118" spans="1:6" s="39" customFormat="1" ht="38.25" customHeight="1" x14ac:dyDescent="0.25">
      <c r="A118" s="41" t="s">
        <v>1134</v>
      </c>
      <c r="B118" s="223" t="s">
        <v>948</v>
      </c>
      <c r="C118" s="223"/>
      <c r="D118" s="223"/>
      <c r="E118" s="223"/>
      <c r="F118" s="63" t="s">
        <v>858</v>
      </c>
    </row>
    <row r="119" spans="1:6" ht="14.25" customHeight="1" x14ac:dyDescent="0.25">
      <c r="A119" s="224" t="s">
        <v>1138</v>
      </c>
      <c r="B119" s="225"/>
      <c r="C119" s="225"/>
      <c r="D119" s="225"/>
      <c r="E119" s="55">
        <f>'14.0'!D24</f>
        <v>14.16</v>
      </c>
    </row>
    <row r="120" spans="1:6" ht="14.25" customHeight="1" x14ac:dyDescent="0.25">
      <c r="A120" s="224" t="s">
        <v>1137</v>
      </c>
      <c r="B120" s="225"/>
      <c r="C120" s="225"/>
      <c r="D120" s="225"/>
      <c r="E120" s="55">
        <f>'14.0'!D25</f>
        <v>19.28</v>
      </c>
    </row>
    <row r="121" spans="1:6" ht="14.25" customHeight="1" x14ac:dyDescent="0.25">
      <c r="A121" s="231" t="s">
        <v>1139</v>
      </c>
      <c r="B121" s="232"/>
      <c r="C121" s="232"/>
      <c r="D121" s="232"/>
      <c r="E121" s="61">
        <v>0</v>
      </c>
    </row>
    <row r="122" spans="1:6" ht="14.25" customHeight="1" x14ac:dyDescent="0.25">
      <c r="A122" s="221" t="s">
        <v>1140</v>
      </c>
      <c r="B122" s="222"/>
      <c r="C122" s="222"/>
      <c r="D122" s="222"/>
      <c r="E122" s="56">
        <f>E119-E121</f>
        <v>14.16</v>
      </c>
    </row>
    <row r="123" spans="1:6" x14ac:dyDescent="0.25">
      <c r="A123" s="53"/>
      <c r="B123" s="77"/>
      <c r="C123" s="77"/>
      <c r="E123" s="54"/>
    </row>
    <row r="124" spans="1:6" s="39" customFormat="1" ht="38.25" customHeight="1" x14ac:dyDescent="0.25">
      <c r="A124" s="41" t="s">
        <v>1141</v>
      </c>
      <c r="B124" s="223" t="s">
        <v>950</v>
      </c>
      <c r="C124" s="223"/>
      <c r="D124" s="223"/>
      <c r="E124" s="223"/>
      <c r="F124" s="63" t="s">
        <v>858</v>
      </c>
    </row>
    <row r="125" spans="1:6" ht="14.25" customHeight="1" x14ac:dyDescent="0.25">
      <c r="A125" s="224" t="s">
        <v>1145</v>
      </c>
      <c r="B125" s="225"/>
      <c r="C125" s="225"/>
      <c r="D125" s="225"/>
      <c r="E125" s="55">
        <f>'14.0'!D33</f>
        <v>6.78</v>
      </c>
    </row>
    <row r="126" spans="1:6" ht="14.25" customHeight="1" x14ac:dyDescent="0.25">
      <c r="A126" s="224" t="s">
        <v>1143</v>
      </c>
      <c r="B126" s="225"/>
      <c r="C126" s="225"/>
      <c r="D126" s="225"/>
      <c r="E126" s="55">
        <f>'14.0'!D34</f>
        <v>3.78</v>
      </c>
    </row>
    <row r="127" spans="1:6" ht="14.25" customHeight="1" x14ac:dyDescent="0.25">
      <c r="A127" s="231" t="s">
        <v>1146</v>
      </c>
      <c r="B127" s="232"/>
      <c r="C127" s="232"/>
      <c r="D127" s="232"/>
      <c r="E127" s="61">
        <f>'14.0'!D35</f>
        <v>0.48</v>
      </c>
    </row>
    <row r="128" spans="1:6" ht="14.25" customHeight="1" x14ac:dyDescent="0.25">
      <c r="A128" s="221" t="s">
        <v>1147</v>
      </c>
      <c r="B128" s="222"/>
      <c r="C128" s="222"/>
      <c r="D128" s="222"/>
      <c r="E128" s="56">
        <f>E126-E127</f>
        <v>3.3</v>
      </c>
    </row>
    <row r="129" spans="1:6" ht="14.25" customHeight="1" x14ac:dyDescent="0.25">
      <c r="A129" s="219" t="s">
        <v>1144</v>
      </c>
      <c r="B129" s="220"/>
      <c r="C129" s="220"/>
      <c r="D129" s="220"/>
      <c r="E129" s="78">
        <f>E126-E125</f>
        <v>-3.0000000000000004</v>
      </c>
    </row>
    <row r="130" spans="1:6" x14ac:dyDescent="0.25">
      <c r="A130" s="53"/>
      <c r="B130" s="77"/>
      <c r="C130" s="77"/>
      <c r="E130" s="54"/>
    </row>
    <row r="131" spans="1:6" s="39" customFormat="1" ht="38.25" customHeight="1" x14ac:dyDescent="0.25">
      <c r="A131" s="41" t="s">
        <v>1148</v>
      </c>
      <c r="B131" s="223" t="s">
        <v>958</v>
      </c>
      <c r="C131" s="223"/>
      <c r="D131" s="223"/>
      <c r="E131" s="223"/>
      <c r="F131" s="63" t="s">
        <v>858</v>
      </c>
    </row>
    <row r="132" spans="1:6" ht="14.25" customHeight="1" x14ac:dyDescent="0.25">
      <c r="A132" s="224" t="s">
        <v>1151</v>
      </c>
      <c r="B132" s="225"/>
      <c r="C132" s="225"/>
      <c r="D132" s="225"/>
      <c r="E132" s="55">
        <f>'14.0'!D42</f>
        <v>43</v>
      </c>
    </row>
    <row r="133" spans="1:6" ht="14.25" customHeight="1" x14ac:dyDescent="0.25">
      <c r="A133" s="224" t="s">
        <v>1150</v>
      </c>
      <c r="B133" s="225"/>
      <c r="C133" s="225"/>
      <c r="D133" s="225"/>
      <c r="E133" s="55">
        <v>43</v>
      </c>
    </row>
    <row r="134" spans="1:6" ht="14.25" customHeight="1" x14ac:dyDescent="0.25">
      <c r="A134" s="231" t="s">
        <v>1152</v>
      </c>
      <c r="B134" s="232"/>
      <c r="C134" s="232"/>
      <c r="D134" s="232"/>
      <c r="E134" s="61">
        <v>42</v>
      </c>
    </row>
    <row r="135" spans="1:6" ht="14.25" customHeight="1" x14ac:dyDescent="0.25">
      <c r="A135" s="221" t="s">
        <v>1153</v>
      </c>
      <c r="B135" s="222"/>
      <c r="C135" s="222"/>
      <c r="D135" s="222"/>
      <c r="E135" s="56">
        <f>E132-E134</f>
        <v>1</v>
      </c>
    </row>
    <row r="136" spans="1:6" x14ac:dyDescent="0.25">
      <c r="A136" s="53"/>
      <c r="B136" s="77"/>
      <c r="C136" s="77"/>
      <c r="E136" s="54"/>
    </row>
    <row r="137" spans="1:6" ht="17.25" customHeight="1" x14ac:dyDescent="0.25">
      <c r="A137" s="40" t="s">
        <v>888</v>
      </c>
      <c r="B137" s="239" t="s">
        <v>296</v>
      </c>
      <c r="C137" s="239"/>
      <c r="D137" s="239"/>
      <c r="E137" s="239"/>
    </row>
    <row r="138" spans="1:6" s="39" customFormat="1" ht="25.5" customHeight="1" x14ac:dyDescent="0.25">
      <c r="A138" s="41" t="s">
        <v>1154</v>
      </c>
      <c r="B138" s="223" t="s">
        <v>302</v>
      </c>
      <c r="C138" s="223"/>
      <c r="D138" s="223"/>
      <c r="E138" s="223"/>
      <c r="F138" s="63" t="s">
        <v>858</v>
      </c>
    </row>
    <row r="139" spans="1:6" ht="14.25" customHeight="1" x14ac:dyDescent="0.25">
      <c r="A139" s="224" t="s">
        <v>1155</v>
      </c>
      <c r="B139" s="225"/>
      <c r="C139" s="225"/>
      <c r="D139" s="225"/>
      <c r="E139" s="55">
        <f>'16.0'!E13</f>
        <v>62</v>
      </c>
    </row>
    <row r="140" spans="1:6" ht="14.25" customHeight="1" x14ac:dyDescent="0.25">
      <c r="A140" s="224" t="s">
        <v>1156</v>
      </c>
      <c r="B140" s="225"/>
      <c r="C140" s="225"/>
      <c r="D140" s="225"/>
      <c r="E140" s="55">
        <v>62</v>
      </c>
    </row>
    <row r="141" spans="1:6" ht="14.25" customHeight="1" x14ac:dyDescent="0.25">
      <c r="A141" s="224" t="s">
        <v>1157</v>
      </c>
      <c r="B141" s="225"/>
      <c r="C141" s="225"/>
      <c r="D141" s="225"/>
      <c r="E141" s="55">
        <v>0</v>
      </c>
    </row>
    <row r="142" spans="1:6" ht="14.25" customHeight="1" x14ac:dyDescent="0.25">
      <c r="A142" s="221" t="s">
        <v>1158</v>
      </c>
      <c r="B142" s="222"/>
      <c r="C142" s="222"/>
      <c r="D142" s="222"/>
      <c r="E142" s="56">
        <f>E139-E141</f>
        <v>62</v>
      </c>
    </row>
    <row r="143" spans="1:6" x14ac:dyDescent="0.25">
      <c r="A143" s="53"/>
      <c r="B143" s="77"/>
      <c r="C143" s="77"/>
      <c r="E143" s="54"/>
    </row>
    <row r="144" spans="1:6" s="39" customFormat="1" ht="31.5" customHeight="1" x14ac:dyDescent="0.25">
      <c r="A144" s="41" t="s">
        <v>1159</v>
      </c>
      <c r="B144" s="223" t="s">
        <v>304</v>
      </c>
      <c r="C144" s="223"/>
      <c r="D144" s="223"/>
      <c r="E144" s="223"/>
      <c r="F144" s="63" t="s">
        <v>858</v>
      </c>
    </row>
    <row r="145" spans="1:6" ht="14.25" customHeight="1" x14ac:dyDescent="0.25">
      <c r="A145" s="224" t="s">
        <v>1160</v>
      </c>
      <c r="B145" s="225"/>
      <c r="C145" s="225"/>
      <c r="D145" s="225"/>
      <c r="E145" s="55">
        <f>'16.0'!E22</f>
        <v>24</v>
      </c>
    </row>
    <row r="146" spans="1:6" ht="14.25" customHeight="1" x14ac:dyDescent="0.25">
      <c r="A146" s="224" t="s">
        <v>1161</v>
      </c>
      <c r="B146" s="225"/>
      <c r="C146" s="225"/>
      <c r="D146" s="225"/>
      <c r="E146" s="55">
        <v>24</v>
      </c>
    </row>
    <row r="147" spans="1:6" ht="14.25" customHeight="1" x14ac:dyDescent="0.25">
      <c r="A147" s="224" t="s">
        <v>1162</v>
      </c>
      <c r="B147" s="225"/>
      <c r="C147" s="225"/>
      <c r="D147" s="225"/>
      <c r="E147" s="55">
        <v>0</v>
      </c>
    </row>
    <row r="148" spans="1:6" ht="14.25" customHeight="1" x14ac:dyDescent="0.25">
      <c r="A148" s="221" t="s">
        <v>1163</v>
      </c>
      <c r="B148" s="222"/>
      <c r="C148" s="222"/>
      <c r="D148" s="222"/>
      <c r="E148" s="56">
        <f>E145-E147</f>
        <v>24</v>
      </c>
    </row>
    <row r="149" spans="1:6" x14ac:dyDescent="0.25">
      <c r="A149" s="53"/>
      <c r="B149" s="77"/>
      <c r="C149" s="77"/>
      <c r="E149" s="54"/>
    </row>
    <row r="150" spans="1:6" ht="17.25" customHeight="1" x14ac:dyDescent="0.25">
      <c r="A150" s="120" t="s">
        <v>872</v>
      </c>
      <c r="B150" s="230" t="s">
        <v>314</v>
      </c>
      <c r="C150" s="230"/>
      <c r="D150" s="230"/>
      <c r="E150" s="230"/>
    </row>
    <row r="151" spans="1:6" ht="17.25" customHeight="1" x14ac:dyDescent="0.25">
      <c r="A151" s="120" t="s">
        <v>995</v>
      </c>
      <c r="B151" s="230" t="s">
        <v>316</v>
      </c>
      <c r="C151" s="230"/>
      <c r="D151" s="230"/>
      <c r="E151" s="230"/>
    </row>
    <row r="152" spans="1:6" s="39" customFormat="1" ht="36.75" customHeight="1" x14ac:dyDescent="0.25">
      <c r="A152" s="41" t="s">
        <v>1164</v>
      </c>
      <c r="B152" s="223" t="s">
        <v>318</v>
      </c>
      <c r="C152" s="223"/>
      <c r="D152" s="223"/>
      <c r="E152" s="223"/>
      <c r="F152" s="63" t="s">
        <v>858</v>
      </c>
    </row>
    <row r="153" spans="1:6" ht="14.25" customHeight="1" x14ac:dyDescent="0.25">
      <c r="A153" s="224" t="s">
        <v>1166</v>
      </c>
      <c r="B153" s="225"/>
      <c r="C153" s="225"/>
      <c r="D153" s="225"/>
      <c r="E153" s="55">
        <v>2</v>
      </c>
    </row>
    <row r="154" spans="1:6" ht="14.25" customHeight="1" x14ac:dyDescent="0.25">
      <c r="A154" s="224" t="s">
        <v>1167</v>
      </c>
      <c r="B154" s="225"/>
      <c r="C154" s="225"/>
      <c r="D154" s="225"/>
      <c r="E154" s="55">
        <v>2</v>
      </c>
    </row>
    <row r="155" spans="1:6" ht="14.25" customHeight="1" x14ac:dyDescent="0.25">
      <c r="A155" s="224" t="s">
        <v>1168</v>
      </c>
      <c r="B155" s="225"/>
      <c r="C155" s="225"/>
      <c r="D155" s="225"/>
      <c r="E155" s="55">
        <v>0</v>
      </c>
    </row>
    <row r="156" spans="1:6" s="39" customFormat="1" ht="15" customHeight="1" x14ac:dyDescent="0.25">
      <c r="A156" s="228" t="s">
        <v>1169</v>
      </c>
      <c r="B156" s="229"/>
      <c r="C156" s="229"/>
      <c r="D156" s="229"/>
      <c r="E156" s="64">
        <f>E153-E155</f>
        <v>2</v>
      </c>
    </row>
    <row r="157" spans="1:6" x14ac:dyDescent="0.25">
      <c r="A157" s="53"/>
      <c r="B157" s="77"/>
      <c r="C157" s="77"/>
      <c r="E157" s="54"/>
    </row>
    <row r="158" spans="1:6" s="39" customFormat="1" ht="42" customHeight="1" x14ac:dyDescent="0.25">
      <c r="A158" s="41" t="s">
        <v>1170</v>
      </c>
      <c r="B158" s="223" t="s">
        <v>320</v>
      </c>
      <c r="C158" s="223"/>
      <c r="D158" s="223"/>
      <c r="E158" s="223"/>
      <c r="F158" s="63" t="s">
        <v>858</v>
      </c>
    </row>
    <row r="159" spans="1:6" ht="14.25" customHeight="1" x14ac:dyDescent="0.25">
      <c r="A159" s="224" t="s">
        <v>1172</v>
      </c>
      <c r="B159" s="225"/>
      <c r="C159" s="225"/>
      <c r="D159" s="225"/>
      <c r="E159" s="55">
        <f>'17.0'!E21</f>
        <v>3</v>
      </c>
    </row>
    <row r="160" spans="1:6" ht="14.25" customHeight="1" x14ac:dyDescent="0.25">
      <c r="A160" s="224" t="s">
        <v>1173</v>
      </c>
      <c r="B160" s="225"/>
      <c r="C160" s="225"/>
      <c r="D160" s="225"/>
      <c r="E160" s="55">
        <v>3</v>
      </c>
    </row>
    <row r="161" spans="1:6" ht="14.25" customHeight="1" x14ac:dyDescent="0.25">
      <c r="A161" s="224" t="s">
        <v>1174</v>
      </c>
      <c r="B161" s="225"/>
      <c r="C161" s="225"/>
      <c r="D161" s="225"/>
      <c r="E161" s="55">
        <v>0</v>
      </c>
    </row>
    <row r="162" spans="1:6" s="39" customFormat="1" ht="15.75" customHeight="1" x14ac:dyDescent="0.25">
      <c r="A162" s="228" t="s">
        <v>1180</v>
      </c>
      <c r="B162" s="229"/>
      <c r="C162" s="229"/>
      <c r="D162" s="229"/>
      <c r="E162" s="64">
        <f>E159-E161</f>
        <v>3</v>
      </c>
    </row>
    <row r="163" spans="1:6" x14ac:dyDescent="0.25">
      <c r="A163" s="53"/>
      <c r="B163" s="77"/>
      <c r="C163" s="77"/>
      <c r="E163" s="54"/>
    </row>
    <row r="164" spans="1:6" s="39" customFormat="1" ht="34.5" customHeight="1" x14ac:dyDescent="0.25">
      <c r="A164" s="41" t="s">
        <v>1175</v>
      </c>
      <c r="B164" s="223" t="s">
        <v>322</v>
      </c>
      <c r="C164" s="223"/>
      <c r="D164" s="223"/>
      <c r="E164" s="223"/>
      <c r="F164" s="63" t="s">
        <v>858</v>
      </c>
    </row>
    <row r="165" spans="1:6" ht="14.25" customHeight="1" x14ac:dyDescent="0.25">
      <c r="A165" s="224" t="s">
        <v>1177</v>
      </c>
      <c r="B165" s="225"/>
      <c r="C165" s="225"/>
      <c r="D165" s="225"/>
      <c r="E165" s="55">
        <f>'17.0'!E29</f>
        <v>1</v>
      </c>
    </row>
    <row r="166" spans="1:6" ht="14.25" customHeight="1" x14ac:dyDescent="0.25">
      <c r="A166" s="224" t="s">
        <v>1178</v>
      </c>
      <c r="B166" s="225"/>
      <c r="C166" s="225"/>
      <c r="D166" s="225"/>
      <c r="E166" s="55">
        <v>1</v>
      </c>
    </row>
    <row r="167" spans="1:6" ht="14.25" customHeight="1" x14ac:dyDescent="0.25">
      <c r="A167" s="224" t="s">
        <v>1179</v>
      </c>
      <c r="B167" s="225"/>
      <c r="C167" s="225"/>
      <c r="D167" s="225"/>
      <c r="E167" s="55">
        <v>0</v>
      </c>
    </row>
    <row r="168" spans="1:6" s="39" customFormat="1" ht="15" customHeight="1" x14ac:dyDescent="0.25">
      <c r="A168" s="228" t="s">
        <v>1181</v>
      </c>
      <c r="B168" s="229"/>
      <c r="C168" s="229"/>
      <c r="D168" s="229"/>
      <c r="E168" s="64">
        <f>E165-E167</f>
        <v>1</v>
      </c>
    </row>
    <row r="169" spans="1:6" x14ac:dyDescent="0.25">
      <c r="A169" s="53"/>
      <c r="B169" s="77"/>
      <c r="C169" s="77"/>
      <c r="E169" s="54"/>
    </row>
    <row r="170" spans="1:6" s="39" customFormat="1" ht="32.25" customHeight="1" x14ac:dyDescent="0.25">
      <c r="A170" s="41" t="s">
        <v>1182</v>
      </c>
      <c r="B170" s="223" t="s">
        <v>324</v>
      </c>
      <c r="C170" s="223"/>
      <c r="D170" s="223"/>
      <c r="E170" s="223"/>
      <c r="F170" s="63" t="s">
        <v>858</v>
      </c>
    </row>
    <row r="171" spans="1:6" ht="14.25" customHeight="1" x14ac:dyDescent="0.25">
      <c r="A171" s="224" t="s">
        <v>1184</v>
      </c>
      <c r="B171" s="225"/>
      <c r="C171" s="225"/>
      <c r="D171" s="225"/>
      <c r="E171" s="55">
        <f>'17.0'!E37</f>
        <v>3</v>
      </c>
    </row>
    <row r="172" spans="1:6" ht="14.25" customHeight="1" x14ac:dyDescent="0.25">
      <c r="A172" s="224" t="s">
        <v>1185</v>
      </c>
      <c r="B172" s="225"/>
      <c r="C172" s="225"/>
      <c r="D172" s="225"/>
      <c r="E172" s="55">
        <v>3</v>
      </c>
    </row>
    <row r="173" spans="1:6" ht="14.25" customHeight="1" x14ac:dyDescent="0.25">
      <c r="A173" s="224" t="s">
        <v>1186</v>
      </c>
      <c r="B173" s="225"/>
      <c r="C173" s="225"/>
      <c r="D173" s="225"/>
      <c r="E173" s="55">
        <v>0</v>
      </c>
    </row>
    <row r="174" spans="1:6" s="39" customFormat="1" ht="15.75" customHeight="1" x14ac:dyDescent="0.25">
      <c r="A174" s="228" t="s">
        <v>1187</v>
      </c>
      <c r="B174" s="229"/>
      <c r="C174" s="229"/>
      <c r="D174" s="229"/>
      <c r="E174" s="64">
        <f>E171-E173</f>
        <v>3</v>
      </c>
    </row>
    <row r="175" spans="1:6" x14ac:dyDescent="0.25">
      <c r="A175" s="53"/>
      <c r="B175" s="77"/>
      <c r="C175" s="77"/>
      <c r="E175" s="54"/>
    </row>
    <row r="176" spans="1:6" s="39" customFormat="1" ht="37.5" customHeight="1" x14ac:dyDescent="0.25">
      <c r="A176" s="41" t="s">
        <v>1188</v>
      </c>
      <c r="B176" s="223" t="s">
        <v>326</v>
      </c>
      <c r="C176" s="223"/>
      <c r="D176" s="223"/>
      <c r="E176" s="223"/>
      <c r="F176" s="63" t="s">
        <v>858</v>
      </c>
    </row>
    <row r="177" spans="1:6" ht="14.25" customHeight="1" x14ac:dyDescent="0.25">
      <c r="A177" s="224" t="s">
        <v>1190</v>
      </c>
      <c r="B177" s="225"/>
      <c r="C177" s="225"/>
      <c r="D177" s="225"/>
      <c r="E177" s="55">
        <f>'17.0'!E45</f>
        <v>1</v>
      </c>
    </row>
    <row r="178" spans="1:6" ht="14.25" customHeight="1" x14ac:dyDescent="0.25">
      <c r="A178" s="224" t="s">
        <v>1191</v>
      </c>
      <c r="B178" s="225"/>
      <c r="C178" s="225"/>
      <c r="D178" s="225"/>
      <c r="E178" s="55">
        <v>1</v>
      </c>
    </row>
    <row r="179" spans="1:6" ht="15.75" customHeight="1" x14ac:dyDescent="0.25">
      <c r="A179" s="224" t="s">
        <v>1192</v>
      </c>
      <c r="B179" s="225"/>
      <c r="C179" s="225"/>
      <c r="D179" s="225"/>
      <c r="E179" s="55">
        <v>0</v>
      </c>
    </row>
    <row r="180" spans="1:6" s="39" customFormat="1" ht="15.75" customHeight="1" x14ac:dyDescent="0.25">
      <c r="A180" s="228" t="s">
        <v>1193</v>
      </c>
      <c r="B180" s="229"/>
      <c r="C180" s="229"/>
      <c r="D180" s="229"/>
      <c r="E180" s="64">
        <f>E177-E179</f>
        <v>1</v>
      </c>
    </row>
    <row r="181" spans="1:6" x14ac:dyDescent="0.25">
      <c r="A181" s="53"/>
      <c r="B181" s="77"/>
      <c r="C181" s="77"/>
      <c r="E181" s="54"/>
    </row>
    <row r="182" spans="1:6" s="39" customFormat="1" ht="36" customHeight="1" x14ac:dyDescent="0.25">
      <c r="A182" s="41" t="s">
        <v>1194</v>
      </c>
      <c r="B182" s="223" t="s">
        <v>328</v>
      </c>
      <c r="C182" s="223"/>
      <c r="D182" s="223"/>
      <c r="E182" s="223"/>
      <c r="F182" s="63" t="s">
        <v>858</v>
      </c>
    </row>
    <row r="183" spans="1:6" ht="14.25" customHeight="1" x14ac:dyDescent="0.25">
      <c r="A183" s="224" t="s">
        <v>1196</v>
      </c>
      <c r="B183" s="225"/>
      <c r="C183" s="225"/>
      <c r="D183" s="225"/>
      <c r="E183" s="55">
        <f>'17.0'!E53</f>
        <v>1</v>
      </c>
    </row>
    <row r="184" spans="1:6" ht="14.25" customHeight="1" x14ac:dyDescent="0.25">
      <c r="A184" s="224" t="s">
        <v>1197</v>
      </c>
      <c r="B184" s="225"/>
      <c r="C184" s="225"/>
      <c r="D184" s="225"/>
      <c r="E184" s="55">
        <v>1</v>
      </c>
    </row>
    <row r="185" spans="1:6" ht="19.2" customHeight="1" x14ac:dyDescent="0.25">
      <c r="A185" s="224" t="s">
        <v>1198</v>
      </c>
      <c r="B185" s="225"/>
      <c r="C185" s="225"/>
      <c r="D185" s="225"/>
      <c r="E185" s="55">
        <v>0</v>
      </c>
    </row>
    <row r="186" spans="1:6" s="39" customFormat="1" ht="27.6" customHeight="1" x14ac:dyDescent="0.25">
      <c r="A186" s="228" t="s">
        <v>1199</v>
      </c>
      <c r="B186" s="229"/>
      <c r="C186" s="229"/>
      <c r="D186" s="229"/>
      <c r="E186" s="64">
        <f>E183-E185</f>
        <v>1</v>
      </c>
    </row>
    <row r="187" spans="1:6" x14ac:dyDescent="0.25">
      <c r="A187" s="53"/>
      <c r="B187" s="77"/>
      <c r="C187" s="77"/>
      <c r="E187" s="54"/>
    </row>
    <row r="188" spans="1:6" s="39" customFormat="1" ht="36" customHeight="1" x14ac:dyDescent="0.25">
      <c r="A188" s="41" t="s">
        <v>1200</v>
      </c>
      <c r="B188" s="223" t="s">
        <v>330</v>
      </c>
      <c r="C188" s="223"/>
      <c r="D188" s="223"/>
      <c r="E188" s="223"/>
      <c r="F188" s="63" t="s">
        <v>858</v>
      </c>
    </row>
    <row r="189" spans="1:6" ht="14.25" customHeight="1" x14ac:dyDescent="0.25">
      <c r="A189" s="224" t="s">
        <v>1202</v>
      </c>
      <c r="B189" s="225"/>
      <c r="C189" s="225"/>
      <c r="D189" s="225"/>
      <c r="E189" s="55">
        <v>1</v>
      </c>
    </row>
    <row r="190" spans="1:6" ht="14.25" customHeight="1" x14ac:dyDescent="0.25">
      <c r="A190" s="224" t="s">
        <v>1203</v>
      </c>
      <c r="B190" s="225"/>
      <c r="C190" s="225"/>
      <c r="D190" s="225"/>
      <c r="E190" s="55">
        <v>1</v>
      </c>
    </row>
    <row r="191" spans="1:6" ht="15" customHeight="1" x14ac:dyDescent="0.25">
      <c r="A191" s="224" t="s">
        <v>1204</v>
      </c>
      <c r="B191" s="225"/>
      <c r="C191" s="225"/>
      <c r="D191" s="225"/>
      <c r="E191" s="55">
        <v>0</v>
      </c>
    </row>
    <row r="192" spans="1:6" s="39" customFormat="1" ht="15.75" customHeight="1" x14ac:dyDescent="0.25">
      <c r="A192" s="228" t="s">
        <v>1205</v>
      </c>
      <c r="B192" s="229"/>
      <c r="C192" s="229"/>
      <c r="D192" s="229"/>
      <c r="E192" s="64">
        <f>E189-E191</f>
        <v>1</v>
      </c>
    </row>
    <row r="193" spans="1:6" x14ac:dyDescent="0.25">
      <c r="A193" s="53"/>
      <c r="B193" s="77"/>
      <c r="C193" s="77"/>
      <c r="E193" s="54"/>
    </row>
    <row r="194" spans="1:6" s="39" customFormat="1" ht="36" customHeight="1" x14ac:dyDescent="0.25">
      <c r="A194" s="41" t="s">
        <v>1206</v>
      </c>
      <c r="B194" s="223" t="s">
        <v>332</v>
      </c>
      <c r="C194" s="223"/>
      <c r="D194" s="223"/>
      <c r="E194" s="223"/>
      <c r="F194" s="63" t="s">
        <v>858</v>
      </c>
    </row>
    <row r="195" spans="1:6" ht="14.25" customHeight="1" x14ac:dyDescent="0.25">
      <c r="A195" s="224" t="s">
        <v>1202</v>
      </c>
      <c r="B195" s="225"/>
      <c r="C195" s="225"/>
      <c r="D195" s="225"/>
      <c r="E195" s="55">
        <v>1</v>
      </c>
    </row>
    <row r="196" spans="1:6" ht="14.25" customHeight="1" x14ac:dyDescent="0.25">
      <c r="A196" s="224" t="s">
        <v>1203</v>
      </c>
      <c r="B196" s="225"/>
      <c r="C196" s="225"/>
      <c r="D196" s="225"/>
      <c r="E196" s="55">
        <v>1</v>
      </c>
    </row>
    <row r="197" spans="1:6" ht="15" customHeight="1" x14ac:dyDescent="0.25">
      <c r="A197" s="224" t="s">
        <v>1204</v>
      </c>
      <c r="B197" s="225"/>
      <c r="C197" s="225"/>
      <c r="D197" s="225"/>
      <c r="E197" s="55">
        <v>0</v>
      </c>
    </row>
    <row r="198" spans="1:6" s="39" customFormat="1" ht="15.75" customHeight="1" x14ac:dyDescent="0.25">
      <c r="A198" s="228" t="s">
        <v>1205</v>
      </c>
      <c r="B198" s="229"/>
      <c r="C198" s="229"/>
      <c r="D198" s="229"/>
      <c r="E198" s="64">
        <f>E195-E197</f>
        <v>1</v>
      </c>
    </row>
    <row r="199" spans="1:6" x14ac:dyDescent="0.25">
      <c r="A199" s="53"/>
      <c r="B199" s="77"/>
      <c r="C199" s="77"/>
      <c r="E199" s="54"/>
    </row>
    <row r="200" spans="1:6" s="39" customFormat="1" ht="36" customHeight="1" x14ac:dyDescent="0.25">
      <c r="A200" s="41" t="s">
        <v>1207</v>
      </c>
      <c r="B200" s="223" t="s">
        <v>352</v>
      </c>
      <c r="C200" s="223"/>
      <c r="D200" s="223"/>
      <c r="E200" s="223"/>
      <c r="F200" s="63" t="s">
        <v>858</v>
      </c>
    </row>
    <row r="201" spans="1:6" ht="14.25" customHeight="1" x14ac:dyDescent="0.25">
      <c r="A201" s="224" t="s">
        <v>1209</v>
      </c>
      <c r="B201" s="225"/>
      <c r="C201" s="225"/>
      <c r="D201" s="225"/>
      <c r="E201" s="55">
        <v>2</v>
      </c>
    </row>
    <row r="202" spans="1:6" ht="14.25" customHeight="1" x14ac:dyDescent="0.25">
      <c r="A202" s="224" t="s">
        <v>1210</v>
      </c>
      <c r="B202" s="225"/>
      <c r="C202" s="225"/>
      <c r="D202" s="225"/>
      <c r="E202" s="55">
        <v>2</v>
      </c>
    </row>
    <row r="203" spans="1:6" ht="15" customHeight="1" x14ac:dyDescent="0.25">
      <c r="A203" s="224" t="s">
        <v>1211</v>
      </c>
      <c r="B203" s="225"/>
      <c r="C203" s="225"/>
      <c r="D203" s="225"/>
      <c r="E203" s="55">
        <v>0</v>
      </c>
    </row>
    <row r="204" spans="1:6" s="39" customFormat="1" ht="15.75" customHeight="1" x14ac:dyDescent="0.25">
      <c r="A204" s="228" t="s">
        <v>1212</v>
      </c>
      <c r="B204" s="229"/>
      <c r="C204" s="229"/>
      <c r="D204" s="229"/>
      <c r="E204" s="64">
        <f>E201-E203</f>
        <v>2</v>
      </c>
    </row>
    <row r="205" spans="1:6" x14ac:dyDescent="0.25">
      <c r="A205" s="53"/>
      <c r="B205" s="77"/>
      <c r="C205" s="77"/>
      <c r="E205" s="54"/>
    </row>
    <row r="206" spans="1:6" s="39" customFormat="1" ht="36" customHeight="1" x14ac:dyDescent="0.25">
      <c r="A206" s="41" t="s">
        <v>1213</v>
      </c>
      <c r="B206" s="223" t="s">
        <v>356</v>
      </c>
      <c r="C206" s="223"/>
      <c r="D206" s="223"/>
      <c r="E206" s="223"/>
      <c r="F206" s="63" t="s">
        <v>858</v>
      </c>
    </row>
    <row r="207" spans="1:6" ht="14.25" customHeight="1" x14ac:dyDescent="0.25">
      <c r="A207" s="224" t="s">
        <v>1209</v>
      </c>
      <c r="B207" s="225"/>
      <c r="C207" s="225"/>
      <c r="D207" s="225"/>
      <c r="E207" s="55">
        <v>2</v>
      </c>
    </row>
    <row r="208" spans="1:6" ht="14.25" customHeight="1" x14ac:dyDescent="0.25">
      <c r="A208" s="224" t="s">
        <v>1210</v>
      </c>
      <c r="B208" s="225"/>
      <c r="C208" s="225"/>
      <c r="D208" s="225"/>
      <c r="E208" s="55">
        <v>2</v>
      </c>
    </row>
    <row r="209" spans="1:6" ht="15" customHeight="1" x14ac:dyDescent="0.25">
      <c r="A209" s="224" t="s">
        <v>1211</v>
      </c>
      <c r="B209" s="225"/>
      <c r="C209" s="225"/>
      <c r="D209" s="225"/>
      <c r="E209" s="55">
        <v>0</v>
      </c>
    </row>
    <row r="210" spans="1:6" s="39" customFormat="1" ht="15.75" customHeight="1" x14ac:dyDescent="0.25">
      <c r="A210" s="228" t="s">
        <v>1212</v>
      </c>
      <c r="B210" s="229"/>
      <c r="C210" s="229"/>
      <c r="D210" s="229"/>
      <c r="E210" s="64">
        <f>E207-E209</f>
        <v>2</v>
      </c>
    </row>
    <row r="211" spans="1:6" x14ac:dyDescent="0.25">
      <c r="A211" s="53"/>
      <c r="B211" s="77"/>
      <c r="C211" s="77"/>
      <c r="E211" s="54"/>
    </row>
    <row r="212" spans="1:6" s="39" customFormat="1" ht="36" customHeight="1" x14ac:dyDescent="0.25">
      <c r="A212" s="41" t="s">
        <v>1214</v>
      </c>
      <c r="B212" s="223" t="s">
        <v>358</v>
      </c>
      <c r="C212" s="223"/>
      <c r="D212" s="223"/>
      <c r="E212" s="223"/>
      <c r="F212" s="63" t="s">
        <v>858</v>
      </c>
    </row>
    <row r="213" spans="1:6" ht="14.25" customHeight="1" x14ac:dyDescent="0.25">
      <c r="A213" s="224" t="s">
        <v>1216</v>
      </c>
      <c r="B213" s="225"/>
      <c r="C213" s="225"/>
      <c r="D213" s="225"/>
      <c r="E213" s="55">
        <v>2</v>
      </c>
    </row>
    <row r="214" spans="1:6" ht="14.25" customHeight="1" x14ac:dyDescent="0.25">
      <c r="A214" s="224" t="s">
        <v>1217</v>
      </c>
      <c r="B214" s="225"/>
      <c r="C214" s="225"/>
      <c r="D214" s="225"/>
      <c r="E214" s="55">
        <v>2</v>
      </c>
    </row>
    <row r="215" spans="1:6" ht="15" customHeight="1" x14ac:dyDescent="0.25">
      <c r="A215" s="224" t="s">
        <v>1218</v>
      </c>
      <c r="B215" s="225"/>
      <c r="C215" s="225"/>
      <c r="D215" s="225"/>
      <c r="E215" s="55">
        <v>0</v>
      </c>
    </row>
    <row r="216" spans="1:6" s="39" customFormat="1" ht="15.75" customHeight="1" x14ac:dyDescent="0.25">
      <c r="A216" s="228" t="s">
        <v>1219</v>
      </c>
      <c r="B216" s="229"/>
      <c r="C216" s="229"/>
      <c r="D216" s="229"/>
      <c r="E216" s="64">
        <f>E213-E215</f>
        <v>2</v>
      </c>
    </row>
    <row r="217" spans="1:6" x14ac:dyDescent="0.25">
      <c r="A217" s="53"/>
      <c r="B217" s="77"/>
      <c r="C217" s="77"/>
      <c r="E217" s="54"/>
    </row>
    <row r="218" spans="1:6" ht="17.25" customHeight="1" x14ac:dyDescent="0.25">
      <c r="A218" s="120" t="s">
        <v>873</v>
      </c>
      <c r="B218" s="230" t="s">
        <v>384</v>
      </c>
      <c r="C218" s="230"/>
      <c r="D218" s="230"/>
      <c r="E218" s="230"/>
    </row>
    <row r="219" spans="1:6" s="39" customFormat="1" ht="55.2" customHeight="1" x14ac:dyDescent="0.25">
      <c r="A219" s="41" t="s">
        <v>1220</v>
      </c>
      <c r="B219" s="223" t="s">
        <v>356</v>
      </c>
      <c r="C219" s="223"/>
      <c r="D219" s="223"/>
      <c r="E219" s="223"/>
      <c r="F219" s="63" t="s">
        <v>858</v>
      </c>
    </row>
    <row r="220" spans="1:6" ht="14.25" customHeight="1" x14ac:dyDescent="0.25">
      <c r="A220" s="224" t="s">
        <v>1222</v>
      </c>
      <c r="B220" s="225"/>
      <c r="C220" s="225"/>
      <c r="D220" s="225"/>
      <c r="E220" s="55">
        <v>1</v>
      </c>
    </row>
    <row r="221" spans="1:6" ht="14.25" customHeight="1" x14ac:dyDescent="0.25">
      <c r="A221" s="224" t="s">
        <v>1223</v>
      </c>
      <c r="B221" s="225"/>
      <c r="C221" s="225"/>
      <c r="D221" s="225"/>
      <c r="E221" s="55">
        <v>1</v>
      </c>
    </row>
    <row r="222" spans="1:6" ht="14.25" customHeight="1" x14ac:dyDescent="0.25">
      <c r="A222" s="224" t="s">
        <v>1224</v>
      </c>
      <c r="B222" s="225"/>
      <c r="C222" s="225"/>
      <c r="D222" s="225"/>
      <c r="E222" s="55">
        <v>0</v>
      </c>
    </row>
    <row r="223" spans="1:6" s="39" customFormat="1" ht="15" customHeight="1" x14ac:dyDescent="0.25">
      <c r="A223" s="228" t="s">
        <v>1225</v>
      </c>
      <c r="B223" s="229"/>
      <c r="C223" s="229"/>
      <c r="D223" s="229"/>
      <c r="E223" s="64">
        <f>E220-E222</f>
        <v>1</v>
      </c>
    </row>
    <row r="224" spans="1:6" x14ac:dyDescent="0.25">
      <c r="A224" s="53"/>
      <c r="B224" s="77"/>
      <c r="C224" s="77"/>
      <c r="E224" s="54"/>
    </row>
    <row r="225" spans="1:6" ht="17.25" customHeight="1" x14ac:dyDescent="0.25">
      <c r="A225" s="120" t="s">
        <v>1516</v>
      </c>
      <c r="B225" s="230" t="s">
        <v>411</v>
      </c>
      <c r="C225" s="230"/>
      <c r="D225" s="230"/>
      <c r="E225" s="230"/>
    </row>
    <row r="226" spans="1:6" s="39" customFormat="1" ht="35.25" customHeight="1" x14ac:dyDescent="0.25">
      <c r="A226" s="41" t="s">
        <v>1517</v>
      </c>
      <c r="B226" s="223" t="s">
        <v>415</v>
      </c>
      <c r="C226" s="223"/>
      <c r="D226" s="223"/>
      <c r="E226" s="223"/>
      <c r="F226" s="63" t="s">
        <v>858</v>
      </c>
    </row>
    <row r="227" spans="1:6" ht="14.25" customHeight="1" x14ac:dyDescent="0.25">
      <c r="A227" s="224" t="s">
        <v>1518</v>
      </c>
      <c r="B227" s="225"/>
      <c r="C227" s="225"/>
      <c r="D227" s="225"/>
      <c r="E227" s="55">
        <v>1</v>
      </c>
    </row>
    <row r="228" spans="1:6" ht="14.25" customHeight="1" x14ac:dyDescent="0.25">
      <c r="A228" s="224" t="s">
        <v>1519</v>
      </c>
      <c r="B228" s="225"/>
      <c r="C228" s="225"/>
      <c r="D228" s="225"/>
      <c r="E228" s="55">
        <v>1</v>
      </c>
    </row>
    <row r="229" spans="1:6" ht="14.25" customHeight="1" x14ac:dyDescent="0.25">
      <c r="A229" s="224" t="s">
        <v>1520</v>
      </c>
      <c r="B229" s="225"/>
      <c r="C229" s="225"/>
      <c r="D229" s="225"/>
      <c r="E229" s="55">
        <v>0</v>
      </c>
    </row>
    <row r="230" spans="1:6" s="39" customFormat="1" ht="15" customHeight="1" x14ac:dyDescent="0.25">
      <c r="A230" s="228" t="s">
        <v>1521</v>
      </c>
      <c r="B230" s="229"/>
      <c r="C230" s="229"/>
      <c r="D230" s="229"/>
      <c r="E230" s="64">
        <f>E227-E229</f>
        <v>1</v>
      </c>
    </row>
    <row r="231" spans="1:6" x14ac:dyDescent="0.25">
      <c r="A231" s="53"/>
      <c r="B231" s="77"/>
      <c r="C231" s="77"/>
      <c r="E231" s="54"/>
    </row>
    <row r="232" spans="1:6" ht="17.25" customHeight="1" x14ac:dyDescent="0.25">
      <c r="A232" s="40" t="s">
        <v>874</v>
      </c>
      <c r="B232" s="239" t="s">
        <v>422</v>
      </c>
      <c r="C232" s="239"/>
      <c r="D232" s="239"/>
      <c r="E232" s="239"/>
    </row>
    <row r="233" spans="1:6" s="39" customFormat="1" ht="18.75" customHeight="1" x14ac:dyDescent="0.25">
      <c r="A233" s="40" t="s">
        <v>1226</v>
      </c>
      <c r="B233" s="239" t="s">
        <v>436</v>
      </c>
      <c r="C233" s="239"/>
      <c r="D233" s="239"/>
      <c r="E233" s="239"/>
    </row>
    <row r="234" spans="1:6" s="39" customFormat="1" ht="45.75" customHeight="1" x14ac:dyDescent="0.25">
      <c r="A234" s="41" t="s">
        <v>1232</v>
      </c>
      <c r="B234" s="223" t="s">
        <v>440</v>
      </c>
      <c r="C234" s="223"/>
      <c r="D234" s="223"/>
      <c r="E234" s="223"/>
      <c r="F234" s="63" t="s">
        <v>858</v>
      </c>
    </row>
    <row r="235" spans="1:6" ht="14.25" customHeight="1" x14ac:dyDescent="0.25">
      <c r="A235" s="224" t="s">
        <v>1228</v>
      </c>
      <c r="B235" s="225"/>
      <c r="C235" s="225"/>
      <c r="D235" s="225"/>
      <c r="E235" s="55">
        <f>'18.0'!D15</f>
        <v>6</v>
      </c>
    </row>
    <row r="236" spans="1:6" ht="14.25" customHeight="1" x14ac:dyDescent="0.25">
      <c r="A236" s="224" t="s">
        <v>1229</v>
      </c>
      <c r="B236" s="225"/>
      <c r="C236" s="225"/>
      <c r="D236" s="225"/>
      <c r="E236" s="55">
        <v>6</v>
      </c>
    </row>
    <row r="237" spans="1:6" ht="14.25" customHeight="1" x14ac:dyDescent="0.25">
      <c r="A237" s="231" t="s">
        <v>1230</v>
      </c>
      <c r="B237" s="232"/>
      <c r="C237" s="232"/>
      <c r="D237" s="232"/>
      <c r="E237" s="61">
        <v>4</v>
      </c>
    </row>
    <row r="238" spans="1:6" ht="14.25" customHeight="1" x14ac:dyDescent="0.25">
      <c r="A238" s="221" t="s">
        <v>1231</v>
      </c>
      <c r="B238" s="222"/>
      <c r="C238" s="222"/>
      <c r="D238" s="222"/>
      <c r="E238" s="56">
        <f>E235-E237</f>
        <v>2</v>
      </c>
    </row>
    <row r="239" spans="1:6" x14ac:dyDescent="0.25">
      <c r="A239" s="53"/>
      <c r="B239" s="77"/>
      <c r="C239" s="77"/>
      <c r="E239" s="54"/>
    </row>
    <row r="240" spans="1:6" s="39" customFormat="1" ht="49.5" customHeight="1" x14ac:dyDescent="0.25">
      <c r="A240" s="41" t="s">
        <v>1233</v>
      </c>
      <c r="B240" s="223" t="s">
        <v>442</v>
      </c>
      <c r="C240" s="223"/>
      <c r="D240" s="223"/>
      <c r="E240" s="223"/>
      <c r="F240" s="63" t="s">
        <v>858</v>
      </c>
    </row>
    <row r="241" spans="1:6" ht="14.25" customHeight="1" x14ac:dyDescent="0.25">
      <c r="A241" s="224" t="s">
        <v>1235</v>
      </c>
      <c r="B241" s="225"/>
      <c r="C241" s="225"/>
      <c r="D241" s="225"/>
      <c r="E241" s="55">
        <f>'18.0'!D24</f>
        <v>4</v>
      </c>
    </row>
    <row r="242" spans="1:6" ht="14.25" customHeight="1" x14ac:dyDescent="0.25">
      <c r="A242" s="224" t="s">
        <v>1236</v>
      </c>
      <c r="B242" s="225"/>
      <c r="C242" s="225"/>
      <c r="D242" s="225"/>
      <c r="E242" s="55">
        <v>4</v>
      </c>
    </row>
    <row r="243" spans="1:6" ht="14.25" customHeight="1" x14ac:dyDescent="0.25">
      <c r="A243" s="231" t="s">
        <v>1237</v>
      </c>
      <c r="B243" s="232"/>
      <c r="C243" s="232"/>
      <c r="D243" s="232"/>
      <c r="E243" s="61">
        <v>0</v>
      </c>
    </row>
    <row r="244" spans="1:6" ht="14.25" customHeight="1" x14ac:dyDescent="0.25">
      <c r="A244" s="221" t="s">
        <v>1238</v>
      </c>
      <c r="B244" s="222"/>
      <c r="C244" s="222"/>
      <c r="D244" s="222"/>
      <c r="E244" s="56">
        <f>E241-E243</f>
        <v>4</v>
      </c>
    </row>
    <row r="245" spans="1:6" x14ac:dyDescent="0.25">
      <c r="A245" s="69"/>
      <c r="B245" s="70"/>
      <c r="C245" s="70"/>
      <c r="D245" s="42"/>
      <c r="E245" s="71"/>
    </row>
    <row r="246" spans="1:6" s="39" customFormat="1" ht="49.5" customHeight="1" x14ac:dyDescent="0.25">
      <c r="A246" s="41" t="s">
        <v>1239</v>
      </c>
      <c r="B246" s="223" t="s">
        <v>444</v>
      </c>
      <c r="C246" s="223"/>
      <c r="D246" s="223"/>
      <c r="E246" s="223"/>
      <c r="F246" s="63" t="s">
        <v>858</v>
      </c>
    </row>
    <row r="247" spans="1:6" ht="14.25" customHeight="1" x14ac:dyDescent="0.25">
      <c r="A247" s="224" t="s">
        <v>1241</v>
      </c>
      <c r="B247" s="225"/>
      <c r="C247" s="225"/>
      <c r="D247" s="225"/>
      <c r="E247" s="55">
        <f>'18.0'!D33</f>
        <v>1</v>
      </c>
    </row>
    <row r="248" spans="1:6" ht="14.25" customHeight="1" x14ac:dyDescent="0.25">
      <c r="A248" s="224" t="s">
        <v>1242</v>
      </c>
      <c r="B248" s="225"/>
      <c r="C248" s="225"/>
      <c r="D248" s="225"/>
      <c r="E248" s="55">
        <v>1</v>
      </c>
    </row>
    <row r="249" spans="1:6" ht="14.25" customHeight="1" x14ac:dyDescent="0.25">
      <c r="A249" s="231" t="s">
        <v>1243</v>
      </c>
      <c r="B249" s="232"/>
      <c r="C249" s="232"/>
      <c r="D249" s="232"/>
      <c r="E249" s="61">
        <v>0</v>
      </c>
    </row>
    <row r="250" spans="1:6" ht="14.25" customHeight="1" x14ac:dyDescent="0.25">
      <c r="A250" s="221" t="s">
        <v>1244</v>
      </c>
      <c r="B250" s="222"/>
      <c r="C250" s="222"/>
      <c r="D250" s="222"/>
      <c r="E250" s="56">
        <f>E247-E249</f>
        <v>1</v>
      </c>
    </row>
    <row r="251" spans="1:6" x14ac:dyDescent="0.25">
      <c r="A251" s="69"/>
      <c r="B251" s="70"/>
      <c r="C251" s="70"/>
      <c r="D251" s="42"/>
      <c r="E251" s="71"/>
    </row>
    <row r="252" spans="1:6" s="39" customFormat="1" ht="36" customHeight="1" x14ac:dyDescent="0.25">
      <c r="A252" s="41" t="s">
        <v>1245</v>
      </c>
      <c r="B252" s="223" t="s">
        <v>452</v>
      </c>
      <c r="C252" s="223"/>
      <c r="D252" s="223"/>
      <c r="E252" s="223"/>
      <c r="F252" s="63" t="s">
        <v>858</v>
      </c>
    </row>
    <row r="253" spans="1:6" ht="14.25" customHeight="1" x14ac:dyDescent="0.25">
      <c r="A253" s="224" t="s">
        <v>1247</v>
      </c>
      <c r="B253" s="225"/>
      <c r="C253" s="225"/>
      <c r="D253" s="225"/>
      <c r="E253" s="55">
        <f>'18.0'!D42</f>
        <v>1</v>
      </c>
    </row>
    <row r="254" spans="1:6" ht="14.25" customHeight="1" x14ac:dyDescent="0.25">
      <c r="A254" s="224" t="s">
        <v>1248</v>
      </c>
      <c r="B254" s="225"/>
      <c r="C254" s="225"/>
      <c r="D254" s="225"/>
      <c r="E254" s="55">
        <v>2</v>
      </c>
    </row>
    <row r="255" spans="1:6" ht="14.25" customHeight="1" x14ac:dyDescent="0.25">
      <c r="A255" s="231" t="s">
        <v>1249</v>
      </c>
      <c r="B255" s="232"/>
      <c r="C255" s="232"/>
      <c r="D255" s="232"/>
      <c r="E255" s="61">
        <v>0</v>
      </c>
    </row>
    <row r="256" spans="1:6" ht="14.25" customHeight="1" x14ac:dyDescent="0.25">
      <c r="A256" s="221" t="s">
        <v>1250</v>
      </c>
      <c r="B256" s="222"/>
      <c r="C256" s="222"/>
      <c r="D256" s="222"/>
      <c r="E256" s="56">
        <f>E253-E255</f>
        <v>1</v>
      </c>
    </row>
    <row r="257" spans="1:6" x14ac:dyDescent="0.25">
      <c r="A257" s="69"/>
      <c r="B257" s="70"/>
      <c r="C257" s="70"/>
      <c r="D257" s="42"/>
      <c r="E257" s="71"/>
    </row>
    <row r="258" spans="1:6" s="39" customFormat="1" ht="33.75" customHeight="1" x14ac:dyDescent="0.25">
      <c r="A258" s="41" t="s">
        <v>1251</v>
      </c>
      <c r="B258" s="223" t="s">
        <v>456</v>
      </c>
      <c r="C258" s="223"/>
      <c r="D258" s="223"/>
      <c r="E258" s="223"/>
      <c r="F258" s="63" t="s">
        <v>858</v>
      </c>
    </row>
    <row r="259" spans="1:6" ht="29.25" customHeight="1" x14ac:dyDescent="0.25">
      <c r="A259" s="237" t="s">
        <v>1253</v>
      </c>
      <c r="B259" s="238"/>
      <c r="C259" s="238"/>
      <c r="D259" s="238"/>
      <c r="E259" s="55">
        <f>'18.0'!D50</f>
        <v>1</v>
      </c>
    </row>
    <row r="260" spans="1:6" ht="29.25" customHeight="1" x14ac:dyDescent="0.25">
      <c r="A260" s="237" t="s">
        <v>1254</v>
      </c>
      <c r="B260" s="238"/>
      <c r="C260" s="238"/>
      <c r="D260" s="238"/>
      <c r="E260" s="55">
        <v>1</v>
      </c>
    </row>
    <row r="261" spans="1:6" ht="29.25" customHeight="1" x14ac:dyDescent="0.25">
      <c r="A261" s="233" t="s">
        <v>1255</v>
      </c>
      <c r="B261" s="234"/>
      <c r="C261" s="234"/>
      <c r="D261" s="234"/>
      <c r="E261" s="61">
        <v>0</v>
      </c>
    </row>
    <row r="262" spans="1:6" ht="29.25" customHeight="1" x14ac:dyDescent="0.25">
      <c r="A262" s="235" t="s">
        <v>1256</v>
      </c>
      <c r="B262" s="236"/>
      <c r="C262" s="236"/>
      <c r="D262" s="236"/>
      <c r="E262" s="56">
        <f>E259-E261</f>
        <v>1</v>
      </c>
    </row>
    <row r="263" spans="1:6" x14ac:dyDescent="0.25">
      <c r="A263" s="69"/>
      <c r="B263" s="70"/>
      <c r="C263" s="70"/>
      <c r="D263" s="42"/>
      <c r="E263" s="71"/>
    </row>
    <row r="264" spans="1:6" s="39" customFormat="1" ht="34.5" customHeight="1" x14ac:dyDescent="0.25">
      <c r="A264" s="41" t="s">
        <v>1257</v>
      </c>
      <c r="B264" s="223" t="s">
        <v>458</v>
      </c>
      <c r="C264" s="223"/>
      <c r="D264" s="223"/>
      <c r="E264" s="223"/>
      <c r="F264" s="63" t="s">
        <v>858</v>
      </c>
    </row>
    <row r="265" spans="1:6" ht="14.25" customHeight="1" x14ac:dyDescent="0.25">
      <c r="A265" s="224" t="s">
        <v>1260</v>
      </c>
      <c r="B265" s="225"/>
      <c r="C265" s="225"/>
      <c r="D265" s="225"/>
      <c r="E265" s="55">
        <f>'18.0'!D58</f>
        <v>7</v>
      </c>
    </row>
    <row r="266" spans="1:6" ht="14.25" customHeight="1" x14ac:dyDescent="0.25">
      <c r="A266" s="224" t="s">
        <v>1261</v>
      </c>
      <c r="B266" s="225"/>
      <c r="C266" s="225"/>
      <c r="D266" s="225"/>
      <c r="E266" s="55">
        <v>7</v>
      </c>
    </row>
    <row r="267" spans="1:6" ht="14.25" customHeight="1" x14ac:dyDescent="0.25">
      <c r="A267" s="231" t="s">
        <v>1262</v>
      </c>
      <c r="B267" s="232"/>
      <c r="C267" s="232"/>
      <c r="D267" s="232"/>
      <c r="E267" s="61">
        <v>0</v>
      </c>
    </row>
    <row r="268" spans="1:6" ht="14.25" customHeight="1" x14ac:dyDescent="0.25">
      <c r="A268" s="221" t="s">
        <v>1263</v>
      </c>
      <c r="B268" s="222"/>
      <c r="C268" s="222"/>
      <c r="D268" s="222"/>
      <c r="E268" s="56">
        <f>E265-E267</f>
        <v>7</v>
      </c>
    </row>
    <row r="269" spans="1:6" x14ac:dyDescent="0.25">
      <c r="A269" s="69"/>
      <c r="B269" s="70"/>
      <c r="C269" s="70"/>
      <c r="D269" s="42"/>
      <c r="E269" s="71"/>
    </row>
    <row r="270" spans="1:6" s="39" customFormat="1" ht="34.5" customHeight="1" x14ac:dyDescent="0.25">
      <c r="A270" s="41" t="s">
        <v>1258</v>
      </c>
      <c r="B270" s="223" t="s">
        <v>460</v>
      </c>
      <c r="C270" s="223"/>
      <c r="D270" s="223"/>
      <c r="E270" s="223"/>
      <c r="F270" s="63" t="s">
        <v>858</v>
      </c>
    </row>
    <row r="271" spans="1:6" ht="14.25" customHeight="1" x14ac:dyDescent="0.25">
      <c r="A271" s="224" t="s">
        <v>1265</v>
      </c>
      <c r="B271" s="225"/>
      <c r="C271" s="225"/>
      <c r="D271" s="225"/>
      <c r="E271" s="55">
        <f>'18.0'!D66</f>
        <v>25</v>
      </c>
    </row>
    <row r="272" spans="1:6" ht="14.25" customHeight="1" x14ac:dyDescent="0.25">
      <c r="A272" s="224" t="s">
        <v>1266</v>
      </c>
      <c r="B272" s="225"/>
      <c r="C272" s="225"/>
      <c r="D272" s="225"/>
      <c r="E272" s="55">
        <v>25</v>
      </c>
    </row>
    <row r="273" spans="1:6" ht="30" customHeight="1" x14ac:dyDescent="0.25">
      <c r="A273" s="233" t="s">
        <v>1267</v>
      </c>
      <c r="B273" s="234"/>
      <c r="C273" s="234"/>
      <c r="D273" s="234"/>
      <c r="E273" s="61">
        <v>0</v>
      </c>
    </row>
    <row r="274" spans="1:6" ht="27.75" customHeight="1" x14ac:dyDescent="0.25">
      <c r="A274" s="235" t="s">
        <v>1268</v>
      </c>
      <c r="B274" s="236"/>
      <c r="C274" s="236"/>
      <c r="D274" s="236"/>
      <c r="E274" s="56">
        <f>E271-E273</f>
        <v>25</v>
      </c>
    </row>
    <row r="275" spans="1:6" x14ac:dyDescent="0.25">
      <c r="A275" s="69"/>
      <c r="B275" s="70"/>
      <c r="C275" s="70"/>
      <c r="D275" s="42"/>
      <c r="E275" s="71"/>
    </row>
    <row r="276" spans="1:6" s="39" customFormat="1" ht="25.5" customHeight="1" x14ac:dyDescent="0.25">
      <c r="A276" s="41" t="s">
        <v>1269</v>
      </c>
      <c r="B276" s="223" t="s">
        <v>464</v>
      </c>
      <c r="C276" s="223"/>
      <c r="D276" s="223"/>
      <c r="E276" s="223"/>
      <c r="F276" s="63" t="s">
        <v>858</v>
      </c>
    </row>
    <row r="277" spans="1:6" ht="14.25" customHeight="1" x14ac:dyDescent="0.25">
      <c r="A277" s="224" t="s">
        <v>1271</v>
      </c>
      <c r="B277" s="225"/>
      <c r="C277" s="225"/>
      <c r="D277" s="225"/>
      <c r="E277" s="55">
        <f>'18.0'!D72</f>
        <v>7</v>
      </c>
    </row>
    <row r="278" spans="1:6" ht="14.25" customHeight="1" x14ac:dyDescent="0.25">
      <c r="A278" s="224" t="s">
        <v>1272</v>
      </c>
      <c r="B278" s="225"/>
      <c r="C278" s="225"/>
      <c r="D278" s="225"/>
      <c r="E278" s="55">
        <v>7</v>
      </c>
    </row>
    <row r="279" spans="1:6" ht="14.25" customHeight="1" x14ac:dyDescent="0.25">
      <c r="A279" s="231" t="s">
        <v>1273</v>
      </c>
      <c r="B279" s="232"/>
      <c r="C279" s="232"/>
      <c r="D279" s="232"/>
      <c r="E279" s="61">
        <v>0</v>
      </c>
    </row>
    <row r="280" spans="1:6" ht="14.25" customHeight="1" x14ac:dyDescent="0.25">
      <c r="A280" s="221" t="s">
        <v>1274</v>
      </c>
      <c r="B280" s="222"/>
      <c r="C280" s="222"/>
      <c r="D280" s="222"/>
      <c r="E280" s="56">
        <f>E277-E279</f>
        <v>7</v>
      </c>
    </row>
    <row r="281" spans="1:6" x14ac:dyDescent="0.25">
      <c r="A281" s="69"/>
      <c r="B281" s="70"/>
      <c r="C281" s="70"/>
      <c r="D281" s="42"/>
      <c r="E281" s="71"/>
    </row>
    <row r="282" spans="1:6" s="39" customFormat="1" ht="25.5" customHeight="1" x14ac:dyDescent="0.25">
      <c r="A282" s="41" t="s">
        <v>1275</v>
      </c>
      <c r="B282" s="223" t="s">
        <v>466</v>
      </c>
      <c r="C282" s="223"/>
      <c r="D282" s="223"/>
      <c r="E282" s="223"/>
      <c r="F282" s="63" t="s">
        <v>858</v>
      </c>
    </row>
    <row r="283" spans="1:6" ht="14.25" customHeight="1" x14ac:dyDescent="0.25">
      <c r="A283" s="224" t="s">
        <v>1277</v>
      </c>
      <c r="B283" s="225"/>
      <c r="C283" s="225"/>
      <c r="D283" s="225"/>
      <c r="E283" s="55">
        <f>'18.0'!D82</f>
        <v>1</v>
      </c>
    </row>
    <row r="284" spans="1:6" ht="14.25" customHeight="1" x14ac:dyDescent="0.25">
      <c r="A284" s="224" t="s">
        <v>1278</v>
      </c>
      <c r="B284" s="225"/>
      <c r="C284" s="225"/>
      <c r="D284" s="225"/>
      <c r="E284" s="55">
        <v>1</v>
      </c>
    </row>
    <row r="285" spans="1:6" ht="14.25" customHeight="1" x14ac:dyDescent="0.25">
      <c r="A285" s="231" t="s">
        <v>1279</v>
      </c>
      <c r="B285" s="232"/>
      <c r="C285" s="232"/>
      <c r="D285" s="232"/>
      <c r="E285" s="61">
        <v>0</v>
      </c>
    </row>
    <row r="286" spans="1:6" ht="14.25" customHeight="1" x14ac:dyDescent="0.25">
      <c r="A286" s="221" t="s">
        <v>1280</v>
      </c>
      <c r="B286" s="222"/>
      <c r="C286" s="222"/>
      <c r="D286" s="222"/>
      <c r="E286" s="56">
        <f>E283-E285</f>
        <v>1</v>
      </c>
    </row>
    <row r="287" spans="1:6" x14ac:dyDescent="0.25">
      <c r="A287" s="69"/>
      <c r="B287" s="70"/>
      <c r="C287" s="70"/>
      <c r="D287" s="42"/>
      <c r="E287" s="71"/>
    </row>
    <row r="288" spans="1:6" s="39" customFormat="1" ht="27.75" customHeight="1" x14ac:dyDescent="0.25">
      <c r="A288" s="41" t="s">
        <v>1281</v>
      </c>
      <c r="B288" s="223" t="s">
        <v>468</v>
      </c>
      <c r="C288" s="223"/>
      <c r="D288" s="223"/>
      <c r="E288" s="223"/>
      <c r="F288" s="63" t="s">
        <v>858</v>
      </c>
    </row>
    <row r="289" spans="1:6" ht="14.25" customHeight="1" x14ac:dyDescent="0.25">
      <c r="A289" s="224" t="s">
        <v>1277</v>
      </c>
      <c r="B289" s="225"/>
      <c r="C289" s="225"/>
      <c r="D289" s="225"/>
      <c r="E289" s="55">
        <f>'18.0'!D90</f>
        <v>25</v>
      </c>
    </row>
    <row r="290" spans="1:6" ht="14.25" customHeight="1" x14ac:dyDescent="0.25">
      <c r="A290" s="224" t="s">
        <v>1278</v>
      </c>
      <c r="B290" s="225"/>
      <c r="C290" s="225"/>
      <c r="D290" s="225"/>
      <c r="E290" s="55">
        <v>25</v>
      </c>
    </row>
    <row r="291" spans="1:6" ht="14.25" customHeight="1" x14ac:dyDescent="0.25">
      <c r="A291" s="231" t="s">
        <v>1279</v>
      </c>
      <c r="B291" s="232"/>
      <c r="C291" s="232"/>
      <c r="D291" s="232"/>
      <c r="E291" s="61">
        <v>0</v>
      </c>
    </row>
    <row r="292" spans="1:6" ht="14.25" customHeight="1" x14ac:dyDescent="0.25">
      <c r="A292" s="221" t="s">
        <v>1280</v>
      </c>
      <c r="B292" s="222"/>
      <c r="C292" s="222"/>
      <c r="D292" s="222"/>
      <c r="E292" s="56">
        <f>E289-E291</f>
        <v>25</v>
      </c>
    </row>
    <row r="293" spans="1:6" x14ac:dyDescent="0.25">
      <c r="A293" s="69"/>
      <c r="B293" s="70"/>
      <c r="C293" s="70"/>
      <c r="D293" s="42"/>
      <c r="E293" s="71"/>
    </row>
    <row r="294" spans="1:6" s="39" customFormat="1" ht="16.5" customHeight="1" x14ac:dyDescent="0.25">
      <c r="A294" s="40" t="s">
        <v>1282</v>
      </c>
      <c r="B294" s="239" t="s">
        <v>470</v>
      </c>
      <c r="C294" s="239"/>
      <c r="D294" s="239"/>
      <c r="E294" s="239"/>
    </row>
    <row r="295" spans="1:6" s="39" customFormat="1" ht="23.25" customHeight="1" x14ac:dyDescent="0.25">
      <c r="A295" s="41" t="s">
        <v>1283</v>
      </c>
      <c r="B295" s="223" t="s">
        <v>976</v>
      </c>
      <c r="C295" s="223"/>
      <c r="D295" s="223"/>
      <c r="E295" s="223"/>
      <c r="F295" s="63" t="s">
        <v>858</v>
      </c>
    </row>
    <row r="296" spans="1:6" ht="14.25" customHeight="1" x14ac:dyDescent="0.25">
      <c r="A296" s="224" t="s">
        <v>1285</v>
      </c>
      <c r="B296" s="225"/>
      <c r="C296" s="225"/>
      <c r="D296" s="225"/>
      <c r="E296" s="55">
        <v>2</v>
      </c>
    </row>
    <row r="297" spans="1:6" ht="14.25" customHeight="1" x14ac:dyDescent="0.25">
      <c r="A297" s="224" t="s">
        <v>1286</v>
      </c>
      <c r="B297" s="225"/>
      <c r="C297" s="225"/>
      <c r="D297" s="225"/>
      <c r="E297" s="55">
        <v>2</v>
      </c>
    </row>
    <row r="298" spans="1:6" ht="14.25" customHeight="1" x14ac:dyDescent="0.25">
      <c r="A298" s="231" t="s">
        <v>1287</v>
      </c>
      <c r="B298" s="232"/>
      <c r="C298" s="232"/>
      <c r="D298" s="232"/>
      <c r="E298" s="61">
        <v>0</v>
      </c>
    </row>
    <row r="299" spans="1:6" ht="14.25" customHeight="1" x14ac:dyDescent="0.25">
      <c r="A299" s="221" t="s">
        <v>1288</v>
      </c>
      <c r="B299" s="222"/>
      <c r="C299" s="222"/>
      <c r="D299" s="222"/>
      <c r="E299" s="56">
        <f>E296-E298</f>
        <v>2</v>
      </c>
    </row>
    <row r="300" spans="1:6" x14ac:dyDescent="0.25">
      <c r="A300" s="53"/>
      <c r="B300" s="77"/>
      <c r="C300" s="77"/>
      <c r="E300" s="54"/>
    </row>
    <row r="301" spans="1:6" s="39" customFormat="1" ht="16.5" customHeight="1" x14ac:dyDescent="0.25">
      <c r="A301" s="40" t="s">
        <v>1071</v>
      </c>
      <c r="B301" s="239" t="s">
        <v>546</v>
      </c>
      <c r="C301" s="239"/>
      <c r="D301" s="239"/>
      <c r="E301" s="239"/>
    </row>
    <row r="302" spans="1:6" s="39" customFormat="1" ht="30.75" customHeight="1" x14ac:dyDescent="0.25">
      <c r="A302" s="41" t="s">
        <v>1289</v>
      </c>
      <c r="B302" s="223" t="s">
        <v>555</v>
      </c>
      <c r="C302" s="223"/>
      <c r="D302" s="223"/>
      <c r="E302" s="223"/>
      <c r="F302" s="63" t="s">
        <v>858</v>
      </c>
    </row>
    <row r="303" spans="1:6" ht="14.25" customHeight="1" x14ac:dyDescent="0.25">
      <c r="A303" s="224" t="s">
        <v>1291</v>
      </c>
      <c r="B303" s="225"/>
      <c r="C303" s="225"/>
      <c r="D303" s="225"/>
      <c r="E303" s="55">
        <f>'18.0'!D108</f>
        <v>13</v>
      </c>
    </row>
    <row r="304" spans="1:6" ht="14.25" customHeight="1" x14ac:dyDescent="0.25">
      <c r="A304" s="224" t="s">
        <v>1292</v>
      </c>
      <c r="B304" s="225"/>
      <c r="C304" s="225"/>
      <c r="D304" s="225"/>
      <c r="E304" s="55">
        <v>13</v>
      </c>
    </row>
    <row r="305" spans="1:6" ht="14.25" customHeight="1" x14ac:dyDescent="0.25">
      <c r="A305" s="231" t="s">
        <v>1293</v>
      </c>
      <c r="B305" s="232"/>
      <c r="C305" s="232"/>
      <c r="D305" s="232"/>
      <c r="E305" s="61">
        <v>0</v>
      </c>
    </row>
    <row r="306" spans="1:6" ht="14.25" customHeight="1" x14ac:dyDescent="0.25">
      <c r="A306" s="221" t="s">
        <v>1294</v>
      </c>
      <c r="B306" s="222"/>
      <c r="C306" s="222"/>
      <c r="D306" s="222"/>
      <c r="E306" s="56">
        <f>E303-E305</f>
        <v>13</v>
      </c>
    </row>
    <row r="307" spans="1:6" x14ac:dyDescent="0.25">
      <c r="A307" s="53"/>
      <c r="B307" s="77"/>
      <c r="C307" s="77"/>
      <c r="E307" s="54"/>
    </row>
    <row r="308" spans="1:6" s="39" customFormat="1" ht="16.5" customHeight="1" x14ac:dyDescent="0.25">
      <c r="A308" s="40" t="s">
        <v>1295</v>
      </c>
      <c r="B308" s="239" t="s">
        <v>569</v>
      </c>
      <c r="C308" s="239"/>
      <c r="D308" s="239"/>
      <c r="E308" s="239"/>
    </row>
    <row r="309" spans="1:6" s="39" customFormat="1" ht="24" customHeight="1" x14ac:dyDescent="0.25">
      <c r="A309" s="41" t="s">
        <v>1296</v>
      </c>
      <c r="B309" s="223" t="s">
        <v>579</v>
      </c>
      <c r="C309" s="223"/>
      <c r="D309" s="223"/>
      <c r="E309" s="223"/>
      <c r="F309" s="63" t="s">
        <v>858</v>
      </c>
    </row>
    <row r="310" spans="1:6" ht="14.25" customHeight="1" x14ac:dyDescent="0.25">
      <c r="A310" s="224" t="s">
        <v>1328</v>
      </c>
      <c r="B310" s="225"/>
      <c r="C310" s="225"/>
      <c r="D310" s="225"/>
      <c r="E310" s="55">
        <f>'18.0'!D117</f>
        <v>3</v>
      </c>
    </row>
    <row r="311" spans="1:6" ht="14.25" customHeight="1" x14ac:dyDescent="0.25">
      <c r="A311" s="224" t="s">
        <v>1329</v>
      </c>
      <c r="B311" s="225"/>
      <c r="C311" s="225"/>
      <c r="D311" s="225"/>
      <c r="E311" s="55">
        <v>3</v>
      </c>
    </row>
    <row r="312" spans="1:6" ht="14.25" customHeight="1" x14ac:dyDescent="0.25">
      <c r="A312" s="231" t="s">
        <v>1330</v>
      </c>
      <c r="B312" s="232"/>
      <c r="C312" s="232"/>
      <c r="D312" s="232"/>
      <c r="E312" s="61">
        <v>0</v>
      </c>
    </row>
    <row r="313" spans="1:6" ht="14.25" customHeight="1" x14ac:dyDescent="0.25">
      <c r="A313" s="221" t="s">
        <v>1331</v>
      </c>
      <c r="B313" s="222"/>
      <c r="C313" s="222"/>
      <c r="D313" s="222"/>
      <c r="E313" s="56">
        <f>E310-E312</f>
        <v>3</v>
      </c>
    </row>
    <row r="314" spans="1:6" x14ac:dyDescent="0.25">
      <c r="A314" s="53"/>
      <c r="B314" s="77"/>
      <c r="C314" s="77"/>
      <c r="E314" s="54"/>
    </row>
    <row r="315" spans="1:6" s="39" customFormat="1" ht="26.4" customHeight="1" x14ac:dyDescent="0.25">
      <c r="A315" s="41" t="s">
        <v>1298</v>
      </c>
      <c r="B315" s="223" t="s">
        <v>581</v>
      </c>
      <c r="C315" s="223"/>
      <c r="D315" s="223"/>
      <c r="E315" s="223"/>
      <c r="F315" s="63" t="s">
        <v>858</v>
      </c>
    </row>
    <row r="316" spans="1:6" ht="14.25" customHeight="1" x14ac:dyDescent="0.25">
      <c r="A316" s="224" t="s">
        <v>1306</v>
      </c>
      <c r="B316" s="225"/>
      <c r="C316" s="225"/>
      <c r="D316" s="225"/>
      <c r="E316" s="55">
        <f>'18.0'!D125</f>
        <v>1</v>
      </c>
    </row>
    <row r="317" spans="1:6" ht="14.25" customHeight="1" x14ac:dyDescent="0.25">
      <c r="A317" s="224" t="s">
        <v>1307</v>
      </c>
      <c r="B317" s="225"/>
      <c r="C317" s="225"/>
      <c r="D317" s="225"/>
      <c r="E317" s="55">
        <v>1</v>
      </c>
    </row>
    <row r="318" spans="1:6" ht="14.25" customHeight="1" x14ac:dyDescent="0.25">
      <c r="A318" s="231" t="s">
        <v>1308</v>
      </c>
      <c r="B318" s="232"/>
      <c r="C318" s="232"/>
      <c r="D318" s="232"/>
      <c r="E318" s="61">
        <v>0</v>
      </c>
    </row>
    <row r="319" spans="1:6" ht="14.25" customHeight="1" x14ac:dyDescent="0.25">
      <c r="A319" s="221" t="s">
        <v>1309</v>
      </c>
      <c r="B319" s="222"/>
      <c r="C319" s="222"/>
      <c r="D319" s="222"/>
      <c r="E319" s="56">
        <f>E316-E318</f>
        <v>1</v>
      </c>
    </row>
    <row r="320" spans="1:6" x14ac:dyDescent="0.25">
      <c r="A320" s="53"/>
      <c r="B320" s="77"/>
      <c r="C320" s="77"/>
      <c r="E320" s="54"/>
    </row>
    <row r="321" spans="1:6" s="39" customFormat="1" ht="30" customHeight="1" x14ac:dyDescent="0.25">
      <c r="A321" s="41" t="s">
        <v>1300</v>
      </c>
      <c r="B321" s="223" t="s">
        <v>583</v>
      </c>
      <c r="C321" s="223"/>
      <c r="D321" s="223"/>
      <c r="E321" s="223"/>
      <c r="F321" s="63" t="s">
        <v>858</v>
      </c>
    </row>
    <row r="322" spans="1:6" ht="14.25" customHeight="1" x14ac:dyDescent="0.25">
      <c r="A322" s="224" t="s">
        <v>1302</v>
      </c>
      <c r="B322" s="225"/>
      <c r="C322" s="225"/>
      <c r="D322" s="225"/>
      <c r="E322" s="55">
        <f>'18.0'!D133</f>
        <v>1</v>
      </c>
    </row>
    <row r="323" spans="1:6" ht="14.25" customHeight="1" x14ac:dyDescent="0.25">
      <c r="A323" s="224" t="s">
        <v>1303</v>
      </c>
      <c r="B323" s="225"/>
      <c r="C323" s="225"/>
      <c r="D323" s="225"/>
      <c r="E323" s="55">
        <v>1</v>
      </c>
    </row>
    <row r="324" spans="1:6" ht="14.25" customHeight="1" x14ac:dyDescent="0.25">
      <c r="A324" s="231" t="s">
        <v>1314</v>
      </c>
      <c r="B324" s="232"/>
      <c r="C324" s="232"/>
      <c r="D324" s="232"/>
      <c r="E324" s="61">
        <v>0</v>
      </c>
    </row>
    <row r="325" spans="1:6" ht="14.25" customHeight="1" x14ac:dyDescent="0.25">
      <c r="A325" s="221" t="s">
        <v>1315</v>
      </c>
      <c r="B325" s="222"/>
      <c r="C325" s="222"/>
      <c r="D325" s="222"/>
      <c r="E325" s="56">
        <f>E322-E324</f>
        <v>1</v>
      </c>
    </row>
    <row r="326" spans="1:6" x14ac:dyDescent="0.25">
      <c r="A326" s="130"/>
      <c r="B326" s="131"/>
      <c r="C326" s="131"/>
      <c r="D326" s="126"/>
      <c r="E326" s="132"/>
    </row>
    <row r="327" spans="1:6" s="39" customFormat="1" ht="30.75" customHeight="1" x14ac:dyDescent="0.25">
      <c r="A327" s="41" t="s">
        <v>1304</v>
      </c>
      <c r="B327" s="223" t="s">
        <v>585</v>
      </c>
      <c r="C327" s="223"/>
      <c r="D327" s="223"/>
      <c r="E327" s="223"/>
      <c r="F327" s="63" t="s">
        <v>858</v>
      </c>
    </row>
    <row r="328" spans="1:6" ht="14.25" customHeight="1" x14ac:dyDescent="0.25">
      <c r="A328" s="224" t="s">
        <v>1310</v>
      </c>
      <c r="B328" s="225"/>
      <c r="C328" s="225"/>
      <c r="D328" s="225"/>
      <c r="E328" s="55">
        <f>'18.0'!D141</f>
        <v>10</v>
      </c>
    </row>
    <row r="329" spans="1:6" ht="14.25" customHeight="1" x14ac:dyDescent="0.25">
      <c r="A329" s="224" t="s">
        <v>1311</v>
      </c>
      <c r="B329" s="225"/>
      <c r="C329" s="225"/>
      <c r="D329" s="225"/>
      <c r="E329" s="55">
        <v>10</v>
      </c>
    </row>
    <row r="330" spans="1:6" ht="14.25" customHeight="1" x14ac:dyDescent="0.25">
      <c r="A330" s="231" t="s">
        <v>1312</v>
      </c>
      <c r="B330" s="232"/>
      <c r="C330" s="232"/>
      <c r="D330" s="232"/>
      <c r="E330" s="61">
        <f>'18.0'!D119</f>
        <v>0</v>
      </c>
    </row>
    <row r="331" spans="1:6" ht="14.25" customHeight="1" x14ac:dyDescent="0.25">
      <c r="A331" s="221" t="s">
        <v>1313</v>
      </c>
      <c r="B331" s="222"/>
      <c r="C331" s="222"/>
      <c r="D331" s="222"/>
      <c r="E331" s="56">
        <f>E328-E330</f>
        <v>10</v>
      </c>
    </row>
    <row r="332" spans="1:6" x14ac:dyDescent="0.25">
      <c r="A332" s="53"/>
      <c r="B332" s="77"/>
      <c r="C332" s="77"/>
      <c r="E332" s="54"/>
    </row>
    <row r="333" spans="1:6" s="39" customFormat="1" ht="30.75" customHeight="1" x14ac:dyDescent="0.25">
      <c r="A333" s="41" t="s">
        <v>1316</v>
      </c>
      <c r="B333" s="223" t="s">
        <v>587</v>
      </c>
      <c r="C333" s="223"/>
      <c r="D333" s="223"/>
      <c r="E333" s="223"/>
      <c r="F333" s="63" t="s">
        <v>858</v>
      </c>
    </row>
    <row r="334" spans="1:6" ht="14.25" customHeight="1" x14ac:dyDescent="0.25">
      <c r="A334" s="224" t="s">
        <v>1310</v>
      </c>
      <c r="B334" s="225"/>
      <c r="C334" s="225"/>
      <c r="D334" s="225"/>
      <c r="E334" s="55">
        <f>'18.0'!D149</f>
        <v>10</v>
      </c>
    </row>
    <row r="335" spans="1:6" ht="14.25" customHeight="1" x14ac:dyDescent="0.25">
      <c r="A335" s="224" t="s">
        <v>1311</v>
      </c>
      <c r="B335" s="225"/>
      <c r="C335" s="225"/>
      <c r="D335" s="225"/>
      <c r="E335" s="55">
        <v>10</v>
      </c>
    </row>
    <row r="336" spans="1:6" ht="14.25" customHeight="1" x14ac:dyDescent="0.25">
      <c r="A336" s="231" t="s">
        <v>1312</v>
      </c>
      <c r="B336" s="232"/>
      <c r="C336" s="232"/>
      <c r="D336" s="232"/>
      <c r="E336" s="61">
        <v>0</v>
      </c>
    </row>
    <row r="337" spans="1:6" ht="14.25" customHeight="1" x14ac:dyDescent="0.25">
      <c r="A337" s="221" t="s">
        <v>1313</v>
      </c>
      <c r="B337" s="222"/>
      <c r="C337" s="222"/>
      <c r="D337" s="222"/>
      <c r="E337" s="56">
        <f>E334-E336</f>
        <v>10</v>
      </c>
    </row>
    <row r="338" spans="1:6" x14ac:dyDescent="0.25">
      <c r="A338" s="53"/>
      <c r="B338" s="77"/>
      <c r="C338" s="77"/>
      <c r="E338" s="54"/>
    </row>
    <row r="339" spans="1:6" s="39" customFormat="1" ht="30.75" customHeight="1" x14ac:dyDescent="0.25">
      <c r="A339" s="41" t="s">
        <v>1318</v>
      </c>
      <c r="B339" s="223" t="s">
        <v>589</v>
      </c>
      <c r="C339" s="223"/>
      <c r="D339" s="223"/>
      <c r="E339" s="223"/>
      <c r="F339" s="63" t="s">
        <v>858</v>
      </c>
    </row>
    <row r="340" spans="1:6" ht="14.25" customHeight="1" x14ac:dyDescent="0.25">
      <c r="A340" s="224" t="s">
        <v>1320</v>
      </c>
      <c r="B340" s="225"/>
      <c r="C340" s="225"/>
      <c r="D340" s="225"/>
      <c r="E340" s="55">
        <f>'18.0'!D157</f>
        <v>0.1</v>
      </c>
    </row>
    <row r="341" spans="1:6" ht="14.25" customHeight="1" x14ac:dyDescent="0.25">
      <c r="A341" s="224" t="s">
        <v>1321</v>
      </c>
      <c r="B341" s="225"/>
      <c r="C341" s="225"/>
      <c r="D341" s="225"/>
      <c r="E341" s="55">
        <v>0.1</v>
      </c>
    </row>
    <row r="342" spans="1:6" ht="14.25" customHeight="1" x14ac:dyDescent="0.25">
      <c r="A342" s="231" t="s">
        <v>1322</v>
      </c>
      <c r="B342" s="232"/>
      <c r="C342" s="232"/>
      <c r="D342" s="232"/>
      <c r="E342" s="61">
        <v>0</v>
      </c>
    </row>
    <row r="343" spans="1:6" ht="14.25" customHeight="1" x14ac:dyDescent="0.25">
      <c r="A343" s="221" t="s">
        <v>1323</v>
      </c>
      <c r="B343" s="222"/>
      <c r="C343" s="222"/>
      <c r="D343" s="222"/>
      <c r="E343" s="56">
        <f>E340-E342</f>
        <v>0.1</v>
      </c>
    </row>
    <row r="344" spans="1:6" x14ac:dyDescent="0.25">
      <c r="A344" s="53"/>
      <c r="B344" s="77"/>
      <c r="C344" s="77"/>
      <c r="E344" s="54"/>
    </row>
    <row r="345" spans="1:6" s="39" customFormat="1" ht="30.75" customHeight="1" x14ac:dyDescent="0.25">
      <c r="A345" s="41" t="s">
        <v>1324</v>
      </c>
      <c r="B345" s="223" t="s">
        <v>591</v>
      </c>
      <c r="C345" s="223"/>
      <c r="D345" s="223"/>
      <c r="E345" s="223"/>
      <c r="F345" s="63" t="s">
        <v>858</v>
      </c>
    </row>
    <row r="346" spans="1:6" ht="14.25" customHeight="1" x14ac:dyDescent="0.25">
      <c r="A346" s="224" t="s">
        <v>1326</v>
      </c>
      <c r="B346" s="225"/>
      <c r="C346" s="225"/>
      <c r="D346" s="225"/>
      <c r="E346" s="55">
        <f>'18.0'!D165</f>
        <v>10</v>
      </c>
    </row>
    <row r="347" spans="1:6" ht="14.25" customHeight="1" x14ac:dyDescent="0.25">
      <c r="A347" s="224" t="s">
        <v>1327</v>
      </c>
      <c r="B347" s="225"/>
      <c r="C347" s="225"/>
      <c r="D347" s="225"/>
      <c r="E347" s="55">
        <v>10</v>
      </c>
    </row>
    <row r="348" spans="1:6" ht="14.25" customHeight="1" x14ac:dyDescent="0.25">
      <c r="A348" s="231" t="s">
        <v>1332</v>
      </c>
      <c r="B348" s="232"/>
      <c r="C348" s="232"/>
      <c r="D348" s="232"/>
      <c r="E348" s="61">
        <v>0</v>
      </c>
    </row>
    <row r="349" spans="1:6" ht="14.25" customHeight="1" x14ac:dyDescent="0.25">
      <c r="A349" s="221" t="s">
        <v>1333</v>
      </c>
      <c r="B349" s="222"/>
      <c r="C349" s="222"/>
      <c r="D349" s="222"/>
      <c r="E349" s="56">
        <f>E346-E348</f>
        <v>10</v>
      </c>
    </row>
    <row r="350" spans="1:6" x14ac:dyDescent="0.25">
      <c r="A350" s="53"/>
      <c r="B350" s="77"/>
      <c r="C350" s="77"/>
      <c r="E350" s="54"/>
    </row>
    <row r="351" spans="1:6" ht="17.25" customHeight="1" x14ac:dyDescent="0.25">
      <c r="A351" s="40" t="s">
        <v>1118</v>
      </c>
      <c r="B351" s="239" t="s">
        <v>1119</v>
      </c>
      <c r="C351" s="239"/>
      <c r="D351" s="239"/>
      <c r="E351" s="239"/>
    </row>
    <row r="352" spans="1:6" s="39" customFormat="1" ht="24.75" customHeight="1" x14ac:dyDescent="0.25">
      <c r="A352" s="41" t="s">
        <v>1334</v>
      </c>
      <c r="B352" s="223" t="s">
        <v>649</v>
      </c>
      <c r="C352" s="223"/>
      <c r="D352" s="223"/>
      <c r="E352" s="223"/>
      <c r="F352" s="63" t="s">
        <v>858</v>
      </c>
    </row>
    <row r="353" spans="1:6" ht="14.25" customHeight="1" x14ac:dyDescent="0.25">
      <c r="A353" s="224" t="s">
        <v>1336</v>
      </c>
      <c r="B353" s="225"/>
      <c r="C353" s="225"/>
      <c r="D353" s="225"/>
      <c r="E353" s="55">
        <v>1</v>
      </c>
    </row>
    <row r="354" spans="1:6" ht="14.25" customHeight="1" x14ac:dyDescent="0.25">
      <c r="A354" s="224" t="s">
        <v>1337</v>
      </c>
      <c r="B354" s="225"/>
      <c r="C354" s="225"/>
      <c r="D354" s="225"/>
      <c r="E354" s="55">
        <v>1</v>
      </c>
    </row>
    <row r="355" spans="1:6" ht="14.25" customHeight="1" x14ac:dyDescent="0.25">
      <c r="A355" s="231" t="s">
        <v>1338</v>
      </c>
      <c r="B355" s="232"/>
      <c r="C355" s="232"/>
      <c r="D355" s="232"/>
      <c r="E355" s="61">
        <v>0.5</v>
      </c>
    </row>
    <row r="356" spans="1:6" ht="14.25" customHeight="1" x14ac:dyDescent="0.25">
      <c r="A356" s="221" t="s">
        <v>1339</v>
      </c>
      <c r="B356" s="222"/>
      <c r="C356" s="222"/>
      <c r="D356" s="222"/>
      <c r="E356" s="56">
        <f>E353-E355</f>
        <v>0.5</v>
      </c>
    </row>
    <row r="357" spans="1:6" x14ac:dyDescent="0.25">
      <c r="A357" s="53"/>
      <c r="B357" s="77"/>
      <c r="C357" s="77"/>
      <c r="E357" s="54"/>
    </row>
    <row r="358" spans="1:6" ht="17.25" customHeight="1" x14ac:dyDescent="0.25">
      <c r="A358" s="40" t="s">
        <v>875</v>
      </c>
      <c r="B358" s="239" t="s">
        <v>653</v>
      </c>
      <c r="C358" s="239"/>
      <c r="D358" s="239"/>
      <c r="E358" s="239"/>
    </row>
    <row r="359" spans="1:6" s="39" customFormat="1" ht="25.5" customHeight="1" x14ac:dyDescent="0.25">
      <c r="A359" s="41" t="s">
        <v>876</v>
      </c>
      <c r="B359" s="223" t="s">
        <v>655</v>
      </c>
      <c r="C359" s="223"/>
      <c r="D359" s="223"/>
      <c r="E359" s="223"/>
      <c r="F359" s="63" t="s">
        <v>858</v>
      </c>
    </row>
    <row r="360" spans="1:6" ht="14.25" customHeight="1" x14ac:dyDescent="0.25">
      <c r="A360" s="224" t="s">
        <v>1075</v>
      </c>
      <c r="B360" s="225"/>
      <c r="C360" s="225"/>
      <c r="D360" s="225"/>
      <c r="E360" s="55">
        <f>'20.0'!E13</f>
        <v>210.14</v>
      </c>
    </row>
    <row r="361" spans="1:6" ht="14.25" customHeight="1" x14ac:dyDescent="0.25">
      <c r="A361" s="224" t="s">
        <v>1074</v>
      </c>
      <c r="B361" s="225"/>
      <c r="C361" s="225"/>
      <c r="D361" s="225"/>
      <c r="E361" s="55">
        <f>'20.0'!E14</f>
        <v>210.14</v>
      </c>
    </row>
    <row r="362" spans="1:6" ht="14.25" customHeight="1" x14ac:dyDescent="0.25">
      <c r="A362" s="231" t="s">
        <v>1340</v>
      </c>
      <c r="B362" s="232"/>
      <c r="C362" s="232"/>
      <c r="D362" s="232"/>
      <c r="E362" s="61">
        <f>'20.0'!E15</f>
        <v>190</v>
      </c>
    </row>
    <row r="363" spans="1:6" ht="14.25" customHeight="1" x14ac:dyDescent="0.25">
      <c r="A363" s="221" t="s">
        <v>1341</v>
      </c>
      <c r="B363" s="222"/>
      <c r="C363" s="222"/>
      <c r="D363" s="222"/>
      <c r="E363" s="56">
        <f>E360-E362</f>
        <v>20.139999999999986</v>
      </c>
    </row>
    <row r="364" spans="1:6" x14ac:dyDescent="0.25">
      <c r="A364" s="53"/>
      <c r="B364" s="77"/>
      <c r="C364" s="77"/>
      <c r="E364" s="54"/>
    </row>
    <row r="365" spans="1:6" s="39" customFormat="1" ht="30" customHeight="1" x14ac:dyDescent="0.25">
      <c r="A365" s="41" t="s">
        <v>1342</v>
      </c>
      <c r="B365" s="223" t="s">
        <v>663</v>
      </c>
      <c r="C365" s="223"/>
      <c r="D365" s="223"/>
      <c r="E365" s="223"/>
      <c r="F365" s="63" t="s">
        <v>858</v>
      </c>
    </row>
    <row r="366" spans="1:6" ht="14.25" customHeight="1" x14ac:dyDescent="0.25">
      <c r="A366" s="224" t="s">
        <v>1380</v>
      </c>
      <c r="B366" s="225"/>
      <c r="C366" s="225"/>
      <c r="D366" s="225"/>
      <c r="E366" s="55">
        <f>'20.0'!E21</f>
        <v>1</v>
      </c>
    </row>
    <row r="367" spans="1:6" ht="14.25" customHeight="1" x14ac:dyDescent="0.25">
      <c r="A367" s="224" t="s">
        <v>1381</v>
      </c>
      <c r="B367" s="225"/>
      <c r="C367" s="225"/>
      <c r="D367" s="225"/>
      <c r="E367" s="55">
        <v>1</v>
      </c>
    </row>
    <row r="368" spans="1:6" ht="14.25" customHeight="1" x14ac:dyDescent="0.25">
      <c r="A368" s="231" t="s">
        <v>1382</v>
      </c>
      <c r="B368" s="232"/>
      <c r="C368" s="232"/>
      <c r="D368" s="232"/>
      <c r="E368" s="61">
        <f>'20.0'!E23</f>
        <v>0</v>
      </c>
    </row>
    <row r="369" spans="1:6" ht="14.25" customHeight="1" x14ac:dyDescent="0.25">
      <c r="A369" s="221" t="s">
        <v>1383</v>
      </c>
      <c r="B369" s="222"/>
      <c r="C369" s="222"/>
      <c r="D369" s="222"/>
      <c r="E369" s="56">
        <f>E366-E368</f>
        <v>1</v>
      </c>
    </row>
    <row r="370" spans="1:6" x14ac:dyDescent="0.25">
      <c r="A370" s="53"/>
      <c r="B370" s="77"/>
      <c r="C370" s="77"/>
      <c r="E370" s="54"/>
    </row>
    <row r="371" spans="1:6" s="39" customFormat="1" ht="21.75" customHeight="1" x14ac:dyDescent="0.25">
      <c r="A371" s="41" t="s">
        <v>1344</v>
      </c>
      <c r="B371" s="223" t="s">
        <v>671</v>
      </c>
      <c r="C371" s="223"/>
      <c r="D371" s="223"/>
      <c r="E371" s="223"/>
      <c r="F371" s="63" t="s">
        <v>858</v>
      </c>
    </row>
    <row r="372" spans="1:6" ht="14.25" customHeight="1" x14ac:dyDescent="0.25">
      <c r="A372" s="224" t="s">
        <v>1346</v>
      </c>
      <c r="B372" s="225"/>
      <c r="C372" s="225"/>
      <c r="D372" s="225"/>
      <c r="E372" s="55">
        <f>'20.0'!E29</f>
        <v>11</v>
      </c>
    </row>
    <row r="373" spans="1:6" ht="14.25" customHeight="1" x14ac:dyDescent="0.25">
      <c r="A373" s="224" t="s">
        <v>1347</v>
      </c>
      <c r="B373" s="225"/>
      <c r="C373" s="225"/>
      <c r="D373" s="225"/>
      <c r="E373" s="55">
        <v>11</v>
      </c>
    </row>
    <row r="374" spans="1:6" ht="14.25" customHeight="1" x14ac:dyDescent="0.25">
      <c r="A374" s="231" t="s">
        <v>1348</v>
      </c>
      <c r="B374" s="232"/>
      <c r="C374" s="232"/>
      <c r="D374" s="232"/>
      <c r="E374" s="61">
        <f>'20.0'!E31</f>
        <v>0</v>
      </c>
    </row>
    <row r="375" spans="1:6" ht="14.25" customHeight="1" x14ac:dyDescent="0.25">
      <c r="A375" s="221" t="s">
        <v>1349</v>
      </c>
      <c r="B375" s="222"/>
      <c r="C375" s="222"/>
      <c r="D375" s="222"/>
      <c r="E375" s="56">
        <f>E372-E374</f>
        <v>11</v>
      </c>
    </row>
    <row r="376" spans="1:6" x14ac:dyDescent="0.25">
      <c r="A376" s="53"/>
      <c r="B376" s="77"/>
      <c r="C376" s="77"/>
      <c r="E376" s="54"/>
    </row>
    <row r="377" spans="1:6" s="39" customFormat="1" ht="31.5" customHeight="1" x14ac:dyDescent="0.25">
      <c r="A377" s="41" t="s">
        <v>1350</v>
      </c>
      <c r="B377" s="223" t="s">
        <v>675</v>
      </c>
      <c r="C377" s="223"/>
      <c r="D377" s="223"/>
      <c r="E377" s="223"/>
      <c r="F377" s="63" t="s">
        <v>858</v>
      </c>
    </row>
    <row r="378" spans="1:6" ht="14.25" customHeight="1" x14ac:dyDescent="0.25">
      <c r="A378" s="224" t="s">
        <v>1352</v>
      </c>
      <c r="B378" s="225"/>
      <c r="C378" s="225"/>
      <c r="D378" s="225"/>
      <c r="E378" s="55">
        <v>1</v>
      </c>
    </row>
    <row r="379" spans="1:6" ht="14.25" customHeight="1" x14ac:dyDescent="0.25">
      <c r="A379" s="224" t="s">
        <v>1353</v>
      </c>
      <c r="B379" s="225"/>
      <c r="C379" s="225"/>
      <c r="D379" s="225"/>
      <c r="E379" s="55">
        <v>1</v>
      </c>
    </row>
    <row r="380" spans="1:6" ht="14.25" customHeight="1" x14ac:dyDescent="0.25">
      <c r="A380" s="231" t="s">
        <v>1354</v>
      </c>
      <c r="B380" s="232"/>
      <c r="C380" s="232"/>
      <c r="D380" s="232"/>
      <c r="E380" s="61">
        <v>0</v>
      </c>
    </row>
    <row r="381" spans="1:6" ht="14.25" customHeight="1" x14ac:dyDescent="0.25">
      <c r="A381" s="221" t="s">
        <v>1355</v>
      </c>
      <c r="B381" s="222"/>
      <c r="C381" s="222"/>
      <c r="D381" s="222"/>
      <c r="E381" s="56">
        <f>E378</f>
        <v>1</v>
      </c>
    </row>
    <row r="382" spans="1:6" x14ac:dyDescent="0.25">
      <c r="A382" s="53"/>
      <c r="B382" s="77"/>
      <c r="C382" s="77"/>
      <c r="E382" s="54"/>
    </row>
    <row r="383" spans="1:6" s="39" customFormat="1" ht="29.25" customHeight="1" x14ac:dyDescent="0.25">
      <c r="A383" s="41" t="s">
        <v>1356</v>
      </c>
      <c r="B383" s="223" t="s">
        <v>677</v>
      </c>
      <c r="C383" s="223"/>
      <c r="D383" s="223"/>
      <c r="E383" s="223"/>
      <c r="F383" s="63" t="s">
        <v>858</v>
      </c>
    </row>
    <row r="384" spans="1:6" ht="14.25" customHeight="1" x14ac:dyDescent="0.25">
      <c r="A384" s="224" t="s">
        <v>1358</v>
      </c>
      <c r="B384" s="225"/>
      <c r="C384" s="225"/>
      <c r="D384" s="225"/>
      <c r="E384" s="55">
        <f>'20.0'!E45</f>
        <v>11</v>
      </c>
    </row>
    <row r="385" spans="1:6" ht="14.25" customHeight="1" x14ac:dyDescent="0.25">
      <c r="A385" s="224" t="s">
        <v>1359</v>
      </c>
      <c r="B385" s="225"/>
      <c r="C385" s="225"/>
      <c r="D385" s="225"/>
      <c r="E385" s="55">
        <v>11</v>
      </c>
    </row>
    <row r="386" spans="1:6" ht="14.25" customHeight="1" x14ac:dyDescent="0.25">
      <c r="A386" s="231" t="s">
        <v>1364</v>
      </c>
      <c r="B386" s="232"/>
      <c r="C386" s="232"/>
      <c r="D386" s="232"/>
      <c r="E386" s="61">
        <v>0</v>
      </c>
    </row>
    <row r="387" spans="1:6" ht="14.25" customHeight="1" x14ac:dyDescent="0.25">
      <c r="A387" s="221" t="s">
        <v>1365</v>
      </c>
      <c r="B387" s="222"/>
      <c r="C387" s="222"/>
      <c r="D387" s="222"/>
      <c r="E387" s="56">
        <f>E384</f>
        <v>11</v>
      </c>
    </row>
    <row r="388" spans="1:6" x14ac:dyDescent="0.25">
      <c r="A388" s="53"/>
      <c r="B388" s="77"/>
      <c r="C388" s="77"/>
      <c r="E388" s="54"/>
    </row>
    <row r="389" spans="1:6" s="39" customFormat="1" ht="33" customHeight="1" x14ac:dyDescent="0.25">
      <c r="A389" s="41" t="s">
        <v>1360</v>
      </c>
      <c r="B389" s="223" t="s">
        <v>679</v>
      </c>
      <c r="C389" s="223"/>
      <c r="D389" s="223"/>
      <c r="E389" s="223"/>
      <c r="F389" s="63" t="s">
        <v>858</v>
      </c>
    </row>
    <row r="390" spans="1:6" ht="14.25" customHeight="1" x14ac:dyDescent="0.25">
      <c r="A390" s="224" t="s">
        <v>1362</v>
      </c>
      <c r="B390" s="225"/>
      <c r="C390" s="225"/>
      <c r="D390" s="225"/>
      <c r="E390" s="55">
        <f>'20.0'!E53</f>
        <v>206</v>
      </c>
    </row>
    <row r="391" spans="1:6" ht="14.25" customHeight="1" x14ac:dyDescent="0.25">
      <c r="A391" s="224" t="s">
        <v>1363</v>
      </c>
      <c r="B391" s="225"/>
      <c r="C391" s="225"/>
      <c r="D391" s="225"/>
      <c r="E391" s="55">
        <v>206</v>
      </c>
    </row>
    <row r="392" spans="1:6" ht="14.25" customHeight="1" x14ac:dyDescent="0.25">
      <c r="A392" s="231" t="s">
        <v>1366</v>
      </c>
      <c r="B392" s="232"/>
      <c r="C392" s="232"/>
      <c r="D392" s="232"/>
      <c r="E392" s="61">
        <v>0</v>
      </c>
    </row>
    <row r="393" spans="1:6" ht="14.25" customHeight="1" x14ac:dyDescent="0.25">
      <c r="A393" s="221" t="s">
        <v>1367</v>
      </c>
      <c r="B393" s="222"/>
      <c r="C393" s="222"/>
      <c r="D393" s="222"/>
      <c r="E393" s="56">
        <f>E390</f>
        <v>206</v>
      </c>
    </row>
    <row r="394" spans="1:6" x14ac:dyDescent="0.25">
      <c r="A394" s="53"/>
      <c r="B394" s="77"/>
      <c r="C394" s="77"/>
      <c r="E394" s="54"/>
    </row>
    <row r="395" spans="1:6" s="39" customFormat="1" ht="22.5" customHeight="1" x14ac:dyDescent="0.25">
      <c r="A395" s="41" t="s">
        <v>1368</v>
      </c>
      <c r="B395" s="223" t="s">
        <v>687</v>
      </c>
      <c r="C395" s="223"/>
      <c r="D395" s="223"/>
      <c r="E395" s="223"/>
      <c r="F395" s="63" t="s">
        <v>858</v>
      </c>
    </row>
    <row r="396" spans="1:6" ht="14.25" customHeight="1" x14ac:dyDescent="0.25">
      <c r="A396" s="224" t="s">
        <v>1370</v>
      </c>
      <c r="B396" s="225"/>
      <c r="C396" s="225"/>
      <c r="D396" s="225"/>
      <c r="E396" s="55">
        <f>'20.0'!E61</f>
        <v>1</v>
      </c>
    </row>
    <row r="397" spans="1:6" ht="14.25" customHeight="1" x14ac:dyDescent="0.25">
      <c r="A397" s="224" t="s">
        <v>1371</v>
      </c>
      <c r="B397" s="225"/>
      <c r="C397" s="225"/>
      <c r="D397" s="225"/>
      <c r="E397" s="55">
        <v>1</v>
      </c>
    </row>
    <row r="398" spans="1:6" ht="14.25" customHeight="1" x14ac:dyDescent="0.25">
      <c r="A398" s="221" t="s">
        <v>1372</v>
      </c>
      <c r="B398" s="222"/>
      <c r="C398" s="222"/>
      <c r="D398" s="222"/>
      <c r="E398" s="56">
        <v>0</v>
      </c>
    </row>
    <row r="399" spans="1:6" ht="14.25" customHeight="1" x14ac:dyDescent="0.25">
      <c r="A399" s="221" t="s">
        <v>1373</v>
      </c>
      <c r="B399" s="222"/>
      <c r="C399" s="222"/>
      <c r="D399" s="222"/>
      <c r="E399" s="56">
        <f>E396</f>
        <v>1</v>
      </c>
    </row>
    <row r="400" spans="1:6" x14ac:dyDescent="0.25">
      <c r="A400" s="53"/>
      <c r="B400" s="77"/>
      <c r="C400" s="77"/>
      <c r="E400" s="54"/>
    </row>
    <row r="401" spans="1:6" s="39" customFormat="1" ht="22.5" customHeight="1" x14ac:dyDescent="0.25">
      <c r="A401" s="41" t="s">
        <v>1374</v>
      </c>
      <c r="B401" s="223" t="s">
        <v>691</v>
      </c>
      <c r="C401" s="223"/>
      <c r="D401" s="223"/>
      <c r="E401" s="223"/>
      <c r="F401" s="63" t="s">
        <v>858</v>
      </c>
    </row>
    <row r="402" spans="1:6" ht="14.25" customHeight="1" x14ac:dyDescent="0.25">
      <c r="A402" s="224" t="s">
        <v>1375</v>
      </c>
      <c r="B402" s="225"/>
      <c r="C402" s="225"/>
      <c r="D402" s="225"/>
      <c r="E402" s="55">
        <v>1</v>
      </c>
    </row>
    <row r="403" spans="1:6" ht="14.25" customHeight="1" x14ac:dyDescent="0.25">
      <c r="A403" s="224" t="s">
        <v>1376</v>
      </c>
      <c r="B403" s="225"/>
      <c r="C403" s="225"/>
      <c r="D403" s="225"/>
      <c r="E403" s="55">
        <v>1</v>
      </c>
    </row>
    <row r="404" spans="1:6" ht="14.25" customHeight="1" x14ac:dyDescent="0.25">
      <c r="A404" s="231" t="s">
        <v>1377</v>
      </c>
      <c r="B404" s="232"/>
      <c r="C404" s="232"/>
      <c r="D404" s="232"/>
      <c r="E404" s="61">
        <v>0</v>
      </c>
    </row>
    <row r="405" spans="1:6" ht="14.25" customHeight="1" x14ac:dyDescent="0.25">
      <c r="A405" s="221" t="s">
        <v>1378</v>
      </c>
      <c r="B405" s="222"/>
      <c r="C405" s="222"/>
      <c r="D405" s="222"/>
      <c r="E405" s="56">
        <f>E402-E404</f>
        <v>1</v>
      </c>
    </row>
    <row r="406" spans="1:6" ht="14.25" customHeight="1" x14ac:dyDescent="0.25">
      <c r="A406" s="221"/>
      <c r="B406" s="222"/>
      <c r="C406" s="222"/>
      <c r="D406" s="222"/>
      <c r="E406" s="56"/>
    </row>
    <row r="407" spans="1:6" ht="17.25" customHeight="1" x14ac:dyDescent="0.25">
      <c r="A407" s="40" t="s">
        <v>1003</v>
      </c>
      <c r="B407" s="239" t="s">
        <v>693</v>
      </c>
      <c r="C407" s="239"/>
      <c r="D407" s="239"/>
      <c r="E407" s="239"/>
    </row>
    <row r="408" spans="1:6" s="39" customFormat="1" ht="22.5" customHeight="1" x14ac:dyDescent="0.25">
      <c r="A408" s="41" t="s">
        <v>1072</v>
      </c>
      <c r="B408" s="223" t="s">
        <v>698</v>
      </c>
      <c r="C408" s="223"/>
      <c r="D408" s="223"/>
      <c r="E408" s="223"/>
      <c r="F408" s="63" t="s">
        <v>858</v>
      </c>
    </row>
    <row r="409" spans="1:6" s="47" customFormat="1" ht="14.25" customHeight="1" x14ac:dyDescent="0.25">
      <c r="A409" s="247" t="s">
        <v>1386</v>
      </c>
      <c r="B409" s="248"/>
      <c r="C409" s="248"/>
      <c r="D409" s="248"/>
      <c r="E409" s="65">
        <f>'21.0'!D16</f>
        <v>10.4</v>
      </c>
    </row>
    <row r="410" spans="1:6" s="47" customFormat="1" ht="15.75" customHeight="1" x14ac:dyDescent="0.25">
      <c r="A410" s="247" t="s">
        <v>1387</v>
      </c>
      <c r="B410" s="248"/>
      <c r="C410" s="248"/>
      <c r="D410" s="248"/>
      <c r="E410" s="65">
        <v>1.76</v>
      </c>
    </row>
    <row r="411" spans="1:6" s="39" customFormat="1" ht="15" customHeight="1" x14ac:dyDescent="0.25">
      <c r="A411" s="247" t="s">
        <v>1388</v>
      </c>
      <c r="B411" s="248"/>
      <c r="C411" s="248"/>
      <c r="D411" s="248"/>
      <c r="E411" s="45">
        <v>0</v>
      </c>
    </row>
    <row r="412" spans="1:6" s="47" customFormat="1" ht="15.75" customHeight="1" x14ac:dyDescent="0.25">
      <c r="A412" s="249" t="s">
        <v>1389</v>
      </c>
      <c r="B412" s="250"/>
      <c r="C412" s="250"/>
      <c r="D412" s="250"/>
      <c r="E412" s="159">
        <v>1.76</v>
      </c>
    </row>
    <row r="413" spans="1:6" s="47" customFormat="1" ht="15.75" customHeight="1" x14ac:dyDescent="0.25">
      <c r="A413" s="251" t="s">
        <v>1390</v>
      </c>
      <c r="B413" s="252"/>
      <c r="C413" s="252"/>
      <c r="D413" s="252"/>
      <c r="E413" s="160">
        <f>E410-E409</f>
        <v>-8.64</v>
      </c>
    </row>
    <row r="414" spans="1:6" s="39" customFormat="1" ht="15" customHeight="1" x14ac:dyDescent="0.25">
      <c r="A414" s="228"/>
      <c r="B414" s="229"/>
      <c r="C414" s="229"/>
      <c r="D414" s="229"/>
      <c r="E414" s="64"/>
    </row>
    <row r="415" spans="1:6" ht="17.25" customHeight="1" x14ac:dyDescent="0.25">
      <c r="A415" s="40" t="s">
        <v>871</v>
      </c>
      <c r="B415" s="239" t="s">
        <v>729</v>
      </c>
      <c r="C415" s="239"/>
      <c r="D415" s="239"/>
      <c r="E415" s="239"/>
    </row>
    <row r="416" spans="1:6" ht="17.25" customHeight="1" x14ac:dyDescent="0.25">
      <c r="A416" s="40" t="s">
        <v>878</v>
      </c>
      <c r="B416" s="239" t="s">
        <v>731</v>
      </c>
      <c r="C416" s="239"/>
      <c r="D416" s="239"/>
      <c r="E416" s="239"/>
    </row>
    <row r="417" spans="1:6" s="39" customFormat="1" ht="43.5" customHeight="1" x14ac:dyDescent="0.25">
      <c r="A417" s="41" t="s">
        <v>1418</v>
      </c>
      <c r="B417" s="223" t="s">
        <v>748</v>
      </c>
      <c r="C417" s="223"/>
      <c r="D417" s="223"/>
      <c r="E417" s="223"/>
      <c r="F417" s="63" t="s">
        <v>858</v>
      </c>
    </row>
    <row r="418" spans="1:6" ht="14.25" customHeight="1" x14ac:dyDescent="0.25">
      <c r="A418" s="224" t="s">
        <v>1419</v>
      </c>
      <c r="B418" s="225"/>
      <c r="C418" s="225"/>
      <c r="D418" s="225"/>
      <c r="E418" s="55">
        <f>'24.0'!E15</f>
        <v>220</v>
      </c>
    </row>
    <row r="419" spans="1:6" ht="14.25" customHeight="1" x14ac:dyDescent="0.25">
      <c r="A419" s="224" t="s">
        <v>1420</v>
      </c>
      <c r="B419" s="225"/>
      <c r="C419" s="225"/>
      <c r="D419" s="225"/>
      <c r="E419" s="55">
        <v>220</v>
      </c>
    </row>
    <row r="420" spans="1:6" ht="14.25" customHeight="1" x14ac:dyDescent="0.25">
      <c r="A420" s="231" t="s">
        <v>1421</v>
      </c>
      <c r="B420" s="232"/>
      <c r="C420" s="232"/>
      <c r="D420" s="232"/>
      <c r="E420" s="61">
        <v>0</v>
      </c>
    </row>
    <row r="421" spans="1:6" ht="14.25" customHeight="1" x14ac:dyDescent="0.25">
      <c r="A421" s="221" t="s">
        <v>1422</v>
      </c>
      <c r="B421" s="222"/>
      <c r="C421" s="222"/>
      <c r="D421" s="222"/>
      <c r="E421" s="56">
        <f>E418-E420</f>
        <v>220</v>
      </c>
    </row>
    <row r="422" spans="1:6" x14ac:dyDescent="0.25">
      <c r="A422" s="53"/>
      <c r="B422" s="77"/>
      <c r="C422" s="77"/>
      <c r="E422" s="54"/>
    </row>
    <row r="423" spans="1:6" ht="17.25" customHeight="1" x14ac:dyDescent="0.25">
      <c r="A423" s="40" t="s">
        <v>1076</v>
      </c>
      <c r="B423" s="239" t="s">
        <v>770</v>
      </c>
      <c r="C423" s="239"/>
      <c r="D423" s="239"/>
      <c r="E423" s="239"/>
    </row>
    <row r="424" spans="1:6" s="39" customFormat="1" ht="38.25" customHeight="1" x14ac:dyDescent="0.25">
      <c r="A424" s="41" t="s">
        <v>1077</v>
      </c>
      <c r="B424" s="223" t="s">
        <v>772</v>
      </c>
      <c r="C424" s="223"/>
      <c r="D424" s="223"/>
      <c r="E424" s="223"/>
      <c r="F424" s="63" t="s">
        <v>858</v>
      </c>
    </row>
    <row r="425" spans="1:6" s="47" customFormat="1" ht="14.25" customHeight="1" x14ac:dyDescent="0.25">
      <c r="A425" s="247" t="s">
        <v>1079</v>
      </c>
      <c r="B425" s="248"/>
      <c r="C425" s="248"/>
      <c r="D425" s="248"/>
      <c r="E425" s="65">
        <f>'24.0'!E27</f>
        <v>109.51199999999999</v>
      </c>
    </row>
    <row r="426" spans="1:6" s="47" customFormat="1" ht="15.75" customHeight="1" x14ac:dyDescent="0.25">
      <c r="A426" s="247" t="s">
        <v>1080</v>
      </c>
      <c r="B426" s="248"/>
      <c r="C426" s="248"/>
      <c r="D426" s="248"/>
      <c r="E426" s="65">
        <v>109.51</v>
      </c>
    </row>
    <row r="427" spans="1:6" s="39" customFormat="1" ht="15" customHeight="1" x14ac:dyDescent="0.25">
      <c r="A427" s="247" t="s">
        <v>1395</v>
      </c>
      <c r="B427" s="248"/>
      <c r="C427" s="248"/>
      <c r="D427" s="248"/>
      <c r="E427" s="45">
        <v>47.5</v>
      </c>
    </row>
    <row r="428" spans="1:6" s="39" customFormat="1" ht="15" customHeight="1" x14ac:dyDescent="0.25">
      <c r="A428" s="228" t="s">
        <v>1396</v>
      </c>
      <c r="B428" s="229"/>
      <c r="C428" s="229"/>
      <c r="D428" s="229"/>
      <c r="E428" s="64">
        <f>E425-E427</f>
        <v>62.011999999999986</v>
      </c>
    </row>
    <row r="429" spans="1:6" x14ac:dyDescent="0.25">
      <c r="A429" s="69"/>
      <c r="B429" s="70"/>
      <c r="C429" s="70"/>
      <c r="D429" s="42"/>
      <c r="E429" s="71"/>
    </row>
    <row r="430" spans="1:6" s="39" customFormat="1" ht="34.5" customHeight="1" x14ac:dyDescent="0.25">
      <c r="A430" s="41" t="s">
        <v>1078</v>
      </c>
      <c r="B430" s="223" t="s">
        <v>774</v>
      </c>
      <c r="C430" s="223"/>
      <c r="D430" s="223"/>
      <c r="E430" s="223"/>
      <c r="F430" s="63" t="s">
        <v>858</v>
      </c>
    </row>
    <row r="431" spans="1:6" ht="14.25" customHeight="1" x14ac:dyDescent="0.25">
      <c r="A431" s="224" t="s">
        <v>1081</v>
      </c>
      <c r="B431" s="225"/>
      <c r="C431" s="225"/>
      <c r="D431" s="225"/>
      <c r="E431" s="55">
        <f>'24.0'!E38</f>
        <v>109.51199999999999</v>
      </c>
    </row>
    <row r="432" spans="1:6" ht="14.25" customHeight="1" x14ac:dyDescent="0.25">
      <c r="A432" s="224" t="s">
        <v>1082</v>
      </c>
      <c r="B432" s="225"/>
      <c r="C432" s="225"/>
      <c r="D432" s="225"/>
      <c r="E432" s="55">
        <v>109.51</v>
      </c>
    </row>
    <row r="433" spans="1:6" ht="14.25" customHeight="1" x14ac:dyDescent="0.25">
      <c r="A433" s="231" t="s">
        <v>1397</v>
      </c>
      <c r="B433" s="232"/>
      <c r="C433" s="232"/>
      <c r="D433" s="232"/>
      <c r="E433" s="61">
        <v>47.5</v>
      </c>
    </row>
    <row r="434" spans="1:6" ht="14.25" customHeight="1" x14ac:dyDescent="0.25">
      <c r="A434" s="221" t="s">
        <v>1398</v>
      </c>
      <c r="B434" s="222"/>
      <c r="C434" s="222"/>
      <c r="D434" s="222"/>
      <c r="E434" s="56">
        <f>E431-E433</f>
        <v>62.011999999999986</v>
      </c>
    </row>
    <row r="435" spans="1:6" x14ac:dyDescent="0.25">
      <c r="A435" s="53"/>
      <c r="B435" s="77"/>
      <c r="C435" s="77"/>
      <c r="E435" s="54"/>
    </row>
    <row r="436" spans="1:6" s="39" customFormat="1" ht="21" customHeight="1" x14ac:dyDescent="0.25">
      <c r="A436" s="41" t="s">
        <v>1399</v>
      </c>
      <c r="B436" s="223" t="s">
        <v>778</v>
      </c>
      <c r="C436" s="223"/>
      <c r="D436" s="223"/>
      <c r="E436" s="223"/>
      <c r="F436" s="63" t="s">
        <v>858</v>
      </c>
    </row>
    <row r="437" spans="1:6" ht="14.25" customHeight="1" x14ac:dyDescent="0.25">
      <c r="A437" s="224" t="s">
        <v>1403</v>
      </c>
      <c r="B437" s="225"/>
      <c r="C437" s="225"/>
      <c r="D437" s="225"/>
      <c r="E437" s="55">
        <f>'24.0'!E47</f>
        <v>5.8</v>
      </c>
    </row>
    <row r="438" spans="1:6" ht="14.25" customHeight="1" x14ac:dyDescent="0.25">
      <c r="A438" s="224" t="s">
        <v>1402</v>
      </c>
      <c r="B438" s="225"/>
      <c r="C438" s="225"/>
      <c r="D438" s="225"/>
      <c r="E438" s="55">
        <v>5.8</v>
      </c>
    </row>
    <row r="439" spans="1:6" ht="14.25" customHeight="1" x14ac:dyDescent="0.25">
      <c r="A439" s="231" t="s">
        <v>1404</v>
      </c>
      <c r="B439" s="232"/>
      <c r="C439" s="232"/>
      <c r="D439" s="232"/>
      <c r="E439" s="61">
        <v>0</v>
      </c>
    </row>
    <row r="440" spans="1:6" ht="14.25" customHeight="1" x14ac:dyDescent="0.25">
      <c r="A440" s="221" t="s">
        <v>1405</v>
      </c>
      <c r="B440" s="222"/>
      <c r="C440" s="222"/>
      <c r="D440" s="222"/>
      <c r="E440" s="56">
        <f>E438-E439</f>
        <v>5.8</v>
      </c>
    </row>
    <row r="441" spans="1:6" x14ac:dyDescent="0.25">
      <c r="A441" s="53"/>
      <c r="B441" s="77"/>
      <c r="C441" s="77"/>
      <c r="E441" s="54"/>
    </row>
    <row r="442" spans="1:6" s="39" customFormat="1" ht="21" customHeight="1" x14ac:dyDescent="0.25">
      <c r="A442" s="41" t="s">
        <v>1406</v>
      </c>
      <c r="B442" s="223" t="s">
        <v>1067</v>
      </c>
      <c r="C442" s="223"/>
      <c r="D442" s="223"/>
      <c r="E442" s="223"/>
      <c r="F442" s="63" t="s">
        <v>858</v>
      </c>
    </row>
    <row r="443" spans="1:6" ht="14.25" customHeight="1" x14ac:dyDescent="0.25">
      <c r="A443" s="224" t="s">
        <v>1412</v>
      </c>
      <c r="B443" s="225"/>
      <c r="C443" s="225"/>
      <c r="D443" s="225"/>
      <c r="E443" s="55">
        <f>'24.0'!E56</f>
        <v>25</v>
      </c>
    </row>
    <row r="444" spans="1:6" ht="14.25" customHeight="1" x14ac:dyDescent="0.25">
      <c r="A444" s="224" t="s">
        <v>1407</v>
      </c>
      <c r="B444" s="225"/>
      <c r="C444" s="225"/>
      <c r="D444" s="225"/>
      <c r="E444" s="55">
        <v>25</v>
      </c>
    </row>
    <row r="445" spans="1:6" ht="14.25" customHeight="1" x14ac:dyDescent="0.25">
      <c r="A445" s="231" t="s">
        <v>1413</v>
      </c>
      <c r="B445" s="232"/>
      <c r="C445" s="232"/>
      <c r="D445" s="232"/>
      <c r="E445" s="61">
        <v>0</v>
      </c>
    </row>
    <row r="446" spans="1:6" ht="14.25" customHeight="1" x14ac:dyDescent="0.25">
      <c r="A446" s="221" t="s">
        <v>1414</v>
      </c>
      <c r="B446" s="222"/>
      <c r="C446" s="222"/>
      <c r="D446" s="222"/>
      <c r="E446" s="56">
        <f>E444-E445</f>
        <v>25</v>
      </c>
    </row>
    <row r="447" spans="1:6" x14ac:dyDescent="0.25">
      <c r="A447" s="53"/>
      <c r="B447" s="77"/>
      <c r="C447" s="77"/>
      <c r="E447" s="54"/>
    </row>
    <row r="448" spans="1:6" s="39" customFormat="1" ht="30" customHeight="1" x14ac:dyDescent="0.25">
      <c r="A448" s="41" t="s">
        <v>1408</v>
      </c>
      <c r="B448" s="223" t="s">
        <v>1021</v>
      </c>
      <c r="C448" s="223"/>
      <c r="D448" s="223"/>
      <c r="E448" s="223"/>
      <c r="F448" s="63" t="s">
        <v>858</v>
      </c>
    </row>
    <row r="449" spans="1:5" ht="14.25" customHeight="1" x14ac:dyDescent="0.25">
      <c r="A449" s="224" t="s">
        <v>1415</v>
      </c>
      <c r="B449" s="225"/>
      <c r="C449" s="225"/>
      <c r="D449" s="225"/>
      <c r="E449" s="55">
        <f>'24.0'!E65</f>
        <v>47.8</v>
      </c>
    </row>
    <row r="450" spans="1:5" ht="14.25" customHeight="1" x14ac:dyDescent="0.25">
      <c r="A450" s="224" t="s">
        <v>1411</v>
      </c>
      <c r="B450" s="225"/>
      <c r="C450" s="225"/>
      <c r="D450" s="225"/>
      <c r="E450" s="55">
        <v>47.8</v>
      </c>
    </row>
    <row r="451" spans="1:5" ht="14.25" customHeight="1" x14ac:dyDescent="0.25">
      <c r="A451" s="231" t="s">
        <v>1416</v>
      </c>
      <c r="B451" s="232"/>
      <c r="C451" s="232"/>
      <c r="D451" s="232"/>
      <c r="E451" s="61">
        <v>0</v>
      </c>
    </row>
    <row r="452" spans="1:5" ht="14.25" customHeight="1" x14ac:dyDescent="0.25">
      <c r="A452" s="221" t="s">
        <v>1417</v>
      </c>
      <c r="B452" s="222"/>
      <c r="C452" s="222"/>
      <c r="D452" s="222"/>
      <c r="E452" s="56">
        <f>E450-E451</f>
        <v>47.8</v>
      </c>
    </row>
    <row r="453" spans="1:5" x14ac:dyDescent="0.25">
      <c r="A453" s="53"/>
      <c r="B453" s="77"/>
      <c r="C453" s="77"/>
      <c r="E453" s="54"/>
    </row>
    <row r="454" spans="1:5" x14ac:dyDescent="0.25">
      <c r="A454" s="53"/>
      <c r="B454" s="77"/>
      <c r="C454" s="77"/>
      <c r="E454" s="54"/>
    </row>
  </sheetData>
  <mergeCells count="375">
    <mergeCell ref="B339:E339"/>
    <mergeCell ref="A340:D340"/>
    <mergeCell ref="A341:D341"/>
    <mergeCell ref="A342:D342"/>
    <mergeCell ref="A343:D343"/>
    <mergeCell ref="A413:D413"/>
    <mergeCell ref="B448:E448"/>
    <mergeCell ref="A449:D449"/>
    <mergeCell ref="A450:D450"/>
    <mergeCell ref="A372:D372"/>
    <mergeCell ref="A373:D373"/>
    <mergeCell ref="A374:D374"/>
    <mergeCell ref="A375:D375"/>
    <mergeCell ref="B377:E377"/>
    <mergeCell ref="A378:D378"/>
    <mergeCell ref="A379:D379"/>
    <mergeCell ref="B359:E359"/>
    <mergeCell ref="A360:D360"/>
    <mergeCell ref="A361:D361"/>
    <mergeCell ref="A362:D362"/>
    <mergeCell ref="A363:D363"/>
    <mergeCell ref="B365:E365"/>
    <mergeCell ref="A366:D366"/>
    <mergeCell ref="A367:D367"/>
    <mergeCell ref="A385:D385"/>
    <mergeCell ref="A386:D386"/>
    <mergeCell ref="A387:D387"/>
    <mergeCell ref="B389:E389"/>
    <mergeCell ref="A390:D390"/>
    <mergeCell ref="A391:D391"/>
    <mergeCell ref="A392:D392"/>
    <mergeCell ref="A393:D393"/>
    <mergeCell ref="A418:D418"/>
    <mergeCell ref="A412:D412"/>
    <mergeCell ref="A410:D410"/>
    <mergeCell ref="A411:D411"/>
    <mergeCell ref="A414:D414"/>
    <mergeCell ref="B401:E401"/>
    <mergeCell ref="A402:D402"/>
    <mergeCell ref="B408:E408"/>
    <mergeCell ref="A403:D403"/>
    <mergeCell ref="A405:D405"/>
    <mergeCell ref="A406:D406"/>
    <mergeCell ref="A404:D404"/>
    <mergeCell ref="A425:D425"/>
    <mergeCell ref="B423:E423"/>
    <mergeCell ref="B430:E430"/>
    <mergeCell ref="A431:D431"/>
    <mergeCell ref="A432:D432"/>
    <mergeCell ref="A434:D434"/>
    <mergeCell ref="A433:D433"/>
    <mergeCell ref="A452:D452"/>
    <mergeCell ref="A445:D445"/>
    <mergeCell ref="A446:D446"/>
    <mergeCell ref="A451:D451"/>
    <mergeCell ref="A444:D444"/>
    <mergeCell ref="A426:D426"/>
    <mergeCell ref="A427:D427"/>
    <mergeCell ref="A312:D312"/>
    <mergeCell ref="A322:D322"/>
    <mergeCell ref="A323:D323"/>
    <mergeCell ref="B315:E315"/>
    <mergeCell ref="A316:D316"/>
    <mergeCell ref="A317:D317"/>
    <mergeCell ref="B321:E321"/>
    <mergeCell ref="A368:D368"/>
    <mergeCell ref="A443:D443"/>
    <mergeCell ref="A419:D419"/>
    <mergeCell ref="A420:D420"/>
    <mergeCell ref="A421:D421"/>
    <mergeCell ref="B436:E436"/>
    <mergeCell ref="A437:D437"/>
    <mergeCell ref="A440:D440"/>
    <mergeCell ref="A438:D438"/>
    <mergeCell ref="A439:D439"/>
    <mergeCell ref="B442:E442"/>
    <mergeCell ref="B416:E416"/>
    <mergeCell ref="B417:E417"/>
    <mergeCell ref="B407:E407"/>
    <mergeCell ref="A409:D409"/>
    <mergeCell ref="A428:D428"/>
    <mergeCell ref="B424:E424"/>
    <mergeCell ref="A310:D310"/>
    <mergeCell ref="A305:D305"/>
    <mergeCell ref="A319:D319"/>
    <mergeCell ref="A318:D318"/>
    <mergeCell ref="A328:D328"/>
    <mergeCell ref="B395:E395"/>
    <mergeCell ref="A396:D396"/>
    <mergeCell ref="A397:D397"/>
    <mergeCell ref="A399:D399"/>
    <mergeCell ref="A398:D398"/>
    <mergeCell ref="A325:D325"/>
    <mergeCell ref="B308:E308"/>
    <mergeCell ref="A329:D329"/>
    <mergeCell ref="A330:D330"/>
    <mergeCell ref="A353:D353"/>
    <mergeCell ref="A354:D354"/>
    <mergeCell ref="A355:D355"/>
    <mergeCell ref="A356:D356"/>
    <mergeCell ref="B358:E358"/>
    <mergeCell ref="B351:E351"/>
    <mergeCell ref="B352:E352"/>
    <mergeCell ref="A324:D324"/>
    <mergeCell ref="A311:D311"/>
    <mergeCell ref="A313:D313"/>
    <mergeCell ref="A148:D148"/>
    <mergeCell ref="A140:D140"/>
    <mergeCell ref="A146:D146"/>
    <mergeCell ref="A126:D126"/>
    <mergeCell ref="A129:D129"/>
    <mergeCell ref="B294:E294"/>
    <mergeCell ref="B301:E301"/>
    <mergeCell ref="B295:E295"/>
    <mergeCell ref="A296:D296"/>
    <mergeCell ref="A297:D297"/>
    <mergeCell ref="A299:D299"/>
    <mergeCell ref="A238:D238"/>
    <mergeCell ref="B246:E246"/>
    <mergeCell ref="A142:D142"/>
    <mergeCell ref="B144:E144"/>
    <mergeCell ref="A128:D128"/>
    <mergeCell ref="A198:D198"/>
    <mergeCell ref="B212:E212"/>
    <mergeCell ref="A213:D213"/>
    <mergeCell ref="A214:D214"/>
    <mergeCell ref="A215:D215"/>
    <mergeCell ref="A216:D216"/>
    <mergeCell ref="B200:E200"/>
    <mergeCell ref="A201:D201"/>
    <mergeCell ref="A122:D122"/>
    <mergeCell ref="A115:D115"/>
    <mergeCell ref="A121:D121"/>
    <mergeCell ref="A145:D145"/>
    <mergeCell ref="A147:D147"/>
    <mergeCell ref="B112:E112"/>
    <mergeCell ref="A113:D113"/>
    <mergeCell ref="A114:D114"/>
    <mergeCell ref="A116:D116"/>
    <mergeCell ref="B118:E118"/>
    <mergeCell ref="A119:D119"/>
    <mergeCell ref="B138:E138"/>
    <mergeCell ref="A139:D139"/>
    <mergeCell ref="A141:D141"/>
    <mergeCell ref="B124:E124"/>
    <mergeCell ref="A125:D125"/>
    <mergeCell ref="B131:E131"/>
    <mergeCell ref="A132:D132"/>
    <mergeCell ref="A133:D133"/>
    <mergeCell ref="A135:D135"/>
    <mergeCell ref="A95:D95"/>
    <mergeCell ref="B85:E85"/>
    <mergeCell ref="A86:D86"/>
    <mergeCell ref="A87:D87"/>
    <mergeCell ref="B309:E309"/>
    <mergeCell ref="B152:E152"/>
    <mergeCell ref="A153:D153"/>
    <mergeCell ref="A154:D154"/>
    <mergeCell ref="A156:D156"/>
    <mergeCell ref="A155:D155"/>
    <mergeCell ref="A247:D247"/>
    <mergeCell ref="A298:D298"/>
    <mergeCell ref="A165:D165"/>
    <mergeCell ref="A166:D166"/>
    <mergeCell ref="A306:D306"/>
    <mergeCell ref="A167:D167"/>
    <mergeCell ref="B137:E137"/>
    <mergeCell ref="B150:E150"/>
    <mergeCell ref="B232:E232"/>
    <mergeCell ref="B234:E234"/>
    <mergeCell ref="A235:D235"/>
    <mergeCell ref="A106:D106"/>
    <mergeCell ref="A107:D107"/>
    <mergeCell ref="A120:D120"/>
    <mergeCell ref="A109:D109"/>
    <mergeCell ref="A68:D68"/>
    <mergeCell ref="B37:E37"/>
    <mergeCell ref="A42:D42"/>
    <mergeCell ref="A32:D32"/>
    <mergeCell ref="A11:E11"/>
    <mergeCell ref="B13:E13"/>
    <mergeCell ref="A17:D17"/>
    <mergeCell ref="A39:D39"/>
    <mergeCell ref="A40:D40"/>
    <mergeCell ref="B91:E91"/>
    <mergeCell ref="A18:D18"/>
    <mergeCell ref="B14:E14"/>
    <mergeCell ref="A15:D15"/>
    <mergeCell ref="A16:D16"/>
    <mergeCell ref="B22:E22"/>
    <mergeCell ref="B30:E30"/>
    <mergeCell ref="A94:D94"/>
    <mergeCell ref="A26:D26"/>
    <mergeCell ref="B105:E105"/>
    <mergeCell ref="B21:E21"/>
    <mergeCell ref="A33:D33"/>
    <mergeCell ref="A34:D34"/>
    <mergeCell ref="B23:E23"/>
    <mergeCell ref="B176:E176"/>
    <mergeCell ref="A177:D177"/>
    <mergeCell ref="A178:D178"/>
    <mergeCell ref="A179:D179"/>
    <mergeCell ref="A180:D180"/>
    <mergeCell ref="A191:D191"/>
    <mergeCell ref="A222:D222"/>
    <mergeCell ref="A236:D236"/>
    <mergeCell ref="A237:D237"/>
    <mergeCell ref="B233:E233"/>
    <mergeCell ref="A184:D184"/>
    <mergeCell ref="A185:D185"/>
    <mergeCell ref="A186:D186"/>
    <mergeCell ref="B218:E218"/>
    <mergeCell ref="A204:D204"/>
    <mergeCell ref="B206:E206"/>
    <mergeCell ref="A207:D207"/>
    <mergeCell ref="A208:D208"/>
    <mergeCell ref="A197:D197"/>
    <mergeCell ref="A192:D192"/>
    <mergeCell ref="B182:E182"/>
    <mergeCell ref="A183:D183"/>
    <mergeCell ref="B302:E302"/>
    <mergeCell ref="A303:D303"/>
    <mergeCell ref="A108:D108"/>
    <mergeCell ref="A304:D304"/>
    <mergeCell ref="B240:E240"/>
    <mergeCell ref="B415:E415"/>
    <mergeCell ref="A248:D248"/>
    <mergeCell ref="A249:D249"/>
    <mergeCell ref="A250:D250"/>
    <mergeCell ref="B327:E327"/>
    <mergeCell ref="A331:D331"/>
    <mergeCell ref="B333:E333"/>
    <mergeCell ref="A334:D334"/>
    <mergeCell ref="A336:D336"/>
    <mergeCell ref="A337:D337"/>
    <mergeCell ref="B345:E345"/>
    <mergeCell ref="A346:D346"/>
    <mergeCell ref="A349:D349"/>
    <mergeCell ref="A348:D348"/>
    <mergeCell ref="A335:D335"/>
    <mergeCell ref="A380:D380"/>
    <mergeCell ref="A381:D381"/>
    <mergeCell ref="A369:D369"/>
    <mergeCell ref="B371:E371"/>
    <mergeCell ref="B383:E383"/>
    <mergeCell ref="A384:D384"/>
    <mergeCell ref="A290:D290"/>
    <mergeCell ref="A65:D65"/>
    <mergeCell ref="A66:D66"/>
    <mergeCell ref="A38:D38"/>
    <mergeCell ref="B62:E62"/>
    <mergeCell ref="B70:E70"/>
    <mergeCell ref="A71:D71"/>
    <mergeCell ref="A72:D72"/>
    <mergeCell ref="A73:D73"/>
    <mergeCell ref="A75:D75"/>
    <mergeCell ref="A67:D67"/>
    <mergeCell ref="A74:D74"/>
    <mergeCell ref="A52:D52"/>
    <mergeCell ref="A54:D54"/>
    <mergeCell ref="B56:E56"/>
    <mergeCell ref="A57:D57"/>
    <mergeCell ref="A58:D58"/>
    <mergeCell ref="A60:D60"/>
    <mergeCell ref="A53:D53"/>
    <mergeCell ref="A59:D59"/>
    <mergeCell ref="A202:D202"/>
    <mergeCell ref="A203:D203"/>
    <mergeCell ref="A24:D24"/>
    <mergeCell ref="A25:D25"/>
    <mergeCell ref="A27:D27"/>
    <mergeCell ref="A159:D159"/>
    <mergeCell ref="A127:D127"/>
    <mergeCell ref="A134:D134"/>
    <mergeCell ref="B151:E151"/>
    <mergeCell ref="B84:E84"/>
    <mergeCell ref="A93:D93"/>
    <mergeCell ref="B98:E98"/>
    <mergeCell ref="A99:D99"/>
    <mergeCell ref="A100:D100"/>
    <mergeCell ref="A101:D101"/>
    <mergeCell ref="A102:D102"/>
    <mergeCell ref="B111:E111"/>
    <mergeCell ref="A88:D88"/>
    <mergeCell ref="A89:D89"/>
    <mergeCell ref="A92:D92"/>
    <mergeCell ref="B63:E63"/>
    <mergeCell ref="A64:D64"/>
    <mergeCell ref="B77:E77"/>
    <mergeCell ref="A78:D78"/>
    <mergeCell ref="A79:D79"/>
    <mergeCell ref="A80:D80"/>
    <mergeCell ref="A347:D347"/>
    <mergeCell ref="A241:D241"/>
    <mergeCell ref="A242:D242"/>
    <mergeCell ref="A243:D243"/>
    <mergeCell ref="A244:D244"/>
    <mergeCell ref="B252:E252"/>
    <mergeCell ref="A253:D253"/>
    <mergeCell ref="A254:D254"/>
    <mergeCell ref="A209:D209"/>
    <mergeCell ref="A210:D210"/>
    <mergeCell ref="B258:E258"/>
    <mergeCell ref="A259:D259"/>
    <mergeCell ref="A260:D260"/>
    <mergeCell ref="A261:D261"/>
    <mergeCell ref="A262:D262"/>
    <mergeCell ref="B288:E288"/>
    <mergeCell ref="A289:D289"/>
    <mergeCell ref="A255:D255"/>
    <mergeCell ref="A291:D291"/>
    <mergeCell ref="A292:D292"/>
    <mergeCell ref="B264:E264"/>
    <mergeCell ref="A265:D265"/>
    <mergeCell ref="A266:D266"/>
    <mergeCell ref="A267:D267"/>
    <mergeCell ref="A285:D285"/>
    <mergeCell ref="A286:D286"/>
    <mergeCell ref="B276:E276"/>
    <mergeCell ref="A277:D277"/>
    <mergeCell ref="A278:D278"/>
    <mergeCell ref="A279:D279"/>
    <mergeCell ref="A280:D280"/>
    <mergeCell ref="A96:D96"/>
    <mergeCell ref="A103:D103"/>
    <mergeCell ref="A268:D268"/>
    <mergeCell ref="B270:E270"/>
    <mergeCell ref="A271:D271"/>
    <mergeCell ref="A272:D272"/>
    <mergeCell ref="A273:D273"/>
    <mergeCell ref="A274:D274"/>
    <mergeCell ref="B282:E282"/>
    <mergeCell ref="A283:D283"/>
    <mergeCell ref="A284:D284"/>
    <mergeCell ref="A168:D168"/>
    <mergeCell ref="B170:E170"/>
    <mergeCell ref="A171:D171"/>
    <mergeCell ref="A172:D172"/>
    <mergeCell ref="A173:D173"/>
    <mergeCell ref="A174:D174"/>
    <mergeCell ref="A82:D82"/>
    <mergeCell ref="A81:D81"/>
    <mergeCell ref="A256:D256"/>
    <mergeCell ref="B219:E219"/>
    <mergeCell ref="A220:D220"/>
    <mergeCell ref="A221:D221"/>
    <mergeCell ref="A223:D223"/>
    <mergeCell ref="B158:E158"/>
    <mergeCell ref="A160:D160"/>
    <mergeCell ref="A161:D161"/>
    <mergeCell ref="A162:D162"/>
    <mergeCell ref="B164:E164"/>
    <mergeCell ref="B194:E194"/>
    <mergeCell ref="A195:D195"/>
    <mergeCell ref="A196:D196"/>
    <mergeCell ref="B225:E225"/>
    <mergeCell ref="B226:E226"/>
    <mergeCell ref="A227:D227"/>
    <mergeCell ref="A228:D228"/>
    <mergeCell ref="A229:D229"/>
    <mergeCell ref="A230:D230"/>
    <mergeCell ref="B188:E188"/>
    <mergeCell ref="A189:D189"/>
    <mergeCell ref="A190:D190"/>
    <mergeCell ref="A28:D28"/>
    <mergeCell ref="A35:D35"/>
    <mergeCell ref="A41:D41"/>
    <mergeCell ref="B44:E44"/>
    <mergeCell ref="A45:D45"/>
    <mergeCell ref="A46:D46"/>
    <mergeCell ref="A48:D48"/>
    <mergeCell ref="B50:E50"/>
    <mergeCell ref="A51:D51"/>
    <mergeCell ref="A47:D47"/>
    <mergeCell ref="A31:D31"/>
  </mergeCells>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9C3C99-3A20-4970-805B-0E50085FB0D0}">
  <sheetPr>
    <tabColor rgb="FF7030A0"/>
  </sheetPr>
  <dimension ref="A1:F18"/>
  <sheetViews>
    <sheetView view="pageBreakPreview" topLeftCell="A2" zoomScale="90" zoomScaleNormal="95" zoomScaleSheetLayoutView="90" workbookViewId="0">
      <selection activeCell="G18" sqref="G18"/>
    </sheetView>
  </sheetViews>
  <sheetFormatPr defaultColWidth="9" defaultRowHeight="13.2" x14ac:dyDescent="0.25"/>
  <cols>
    <col min="1" max="1" width="14.59765625" style="31" customWidth="1"/>
    <col min="2" max="2" width="16.59765625" style="31" customWidth="1"/>
    <col min="3" max="3" width="19" style="31" customWidth="1"/>
    <col min="4" max="4" width="17.5" style="31" customWidth="1"/>
    <col min="5" max="5" width="12.59765625" style="38" customWidth="1"/>
    <col min="6" max="16384" width="9" style="29"/>
  </cols>
  <sheetData>
    <row r="1" spans="1:6" hidden="1" x14ac:dyDescent="0.25">
      <c r="A1" s="30"/>
      <c r="E1" s="32"/>
    </row>
    <row r="2" spans="1:6" x14ac:dyDescent="0.25">
      <c r="A2" s="30"/>
      <c r="E2" s="32"/>
    </row>
    <row r="3" spans="1:6" x14ac:dyDescent="0.25">
      <c r="A3" s="34"/>
      <c r="B3" s="34"/>
      <c r="C3" s="35"/>
      <c r="D3" s="35"/>
      <c r="E3" s="51"/>
    </row>
    <row r="4" spans="1:6" x14ac:dyDescent="0.25">
      <c r="A4" s="34" t="s">
        <v>820</v>
      </c>
      <c r="B4" s="34"/>
      <c r="C4" s="35"/>
      <c r="D4" s="35"/>
      <c r="E4" s="51"/>
    </row>
    <row r="5" spans="1:6" x14ac:dyDescent="0.25">
      <c r="A5" s="34" t="s">
        <v>2</v>
      </c>
      <c r="B5" s="34"/>
      <c r="C5" s="35"/>
      <c r="D5" s="35"/>
      <c r="E5" s="51"/>
    </row>
    <row r="6" spans="1:6" x14ac:dyDescent="0.25">
      <c r="A6" s="34" t="s">
        <v>1121</v>
      </c>
      <c r="B6" s="34"/>
      <c r="C6" s="35"/>
      <c r="D6" s="35"/>
      <c r="E6" s="35"/>
      <c r="F6" s="51"/>
    </row>
    <row r="7" spans="1:6" ht="13.8" thickBot="1" x14ac:dyDescent="0.3">
      <c r="A7" s="34"/>
      <c r="B7" s="34"/>
      <c r="C7" s="35"/>
      <c r="D7" s="35"/>
      <c r="E7" s="51"/>
    </row>
    <row r="8" spans="1:6" s="39" customFormat="1" ht="21" customHeight="1" thickBot="1" x14ac:dyDescent="0.3">
      <c r="A8" s="244" t="s">
        <v>1122</v>
      </c>
      <c r="B8" s="245"/>
      <c r="C8" s="245"/>
      <c r="D8" s="245"/>
      <c r="E8" s="246"/>
    </row>
    <row r="9" spans="1:6" x14ac:dyDescent="0.25">
      <c r="A9" s="30"/>
      <c r="E9" s="32"/>
    </row>
    <row r="10" spans="1:6" ht="17.25" customHeight="1" x14ac:dyDescent="0.25">
      <c r="A10" s="40" t="s">
        <v>1125</v>
      </c>
      <c r="B10" s="239" t="s">
        <v>145</v>
      </c>
      <c r="C10" s="239"/>
      <c r="D10" s="239"/>
      <c r="E10" s="239"/>
    </row>
    <row r="11" spans="1:6" s="39" customFormat="1" ht="21" customHeight="1" x14ac:dyDescent="0.25">
      <c r="A11" s="41" t="s">
        <v>1126</v>
      </c>
      <c r="B11" s="223" t="s">
        <v>149</v>
      </c>
      <c r="C11" s="223"/>
      <c r="D11" s="223"/>
      <c r="E11" s="223"/>
    </row>
    <row r="12" spans="1:6" ht="12.75" customHeight="1" x14ac:dyDescent="0.25">
      <c r="A12" s="255" t="s">
        <v>1127</v>
      </c>
      <c r="B12" s="256"/>
      <c r="C12" s="256"/>
      <c r="D12" s="256"/>
      <c r="E12" s="111">
        <v>752.16</v>
      </c>
    </row>
    <row r="13" spans="1:6" ht="12.75" customHeight="1" x14ac:dyDescent="0.25">
      <c r="A13" s="237"/>
      <c r="B13" s="238"/>
      <c r="C13" s="238"/>
      <c r="D13" s="238"/>
      <c r="E13" s="112"/>
    </row>
    <row r="14" spans="1:6" ht="14.25" customHeight="1" x14ac:dyDescent="0.25">
      <c r="A14" s="224" t="s">
        <v>1128</v>
      </c>
      <c r="B14" s="225"/>
      <c r="C14" s="225"/>
      <c r="D14" s="225"/>
      <c r="E14" s="55">
        <f>E12</f>
        <v>752.16</v>
      </c>
    </row>
    <row r="15" spans="1:6" ht="14.25" customHeight="1" x14ac:dyDescent="0.25">
      <c r="A15" s="224" t="s">
        <v>1129</v>
      </c>
      <c r="B15" s="225"/>
      <c r="C15" s="225"/>
      <c r="D15" s="225"/>
      <c r="E15" s="55">
        <v>752.16</v>
      </c>
    </row>
    <row r="16" spans="1:6" ht="14.25" customHeight="1" x14ac:dyDescent="0.25">
      <c r="A16" s="224" t="s">
        <v>1130</v>
      </c>
      <c r="B16" s="225"/>
      <c r="C16" s="225"/>
      <c r="D16" s="225"/>
      <c r="E16" s="55">
        <v>310</v>
      </c>
    </row>
    <row r="17" spans="1:5" ht="14.25" customHeight="1" x14ac:dyDescent="0.25">
      <c r="A17" s="253" t="s">
        <v>1131</v>
      </c>
      <c r="B17" s="254"/>
      <c r="C17" s="254"/>
      <c r="D17" s="254"/>
      <c r="E17" s="129">
        <f>E14-E16</f>
        <v>442.15999999999997</v>
      </c>
    </row>
    <row r="18" spans="1:5" x14ac:dyDescent="0.25">
      <c r="A18" s="57"/>
      <c r="B18" s="42"/>
      <c r="C18" s="42"/>
      <c r="D18" s="42"/>
      <c r="E18" s="58"/>
    </row>
  </sheetData>
  <mergeCells count="9">
    <mergeCell ref="A8:E8"/>
    <mergeCell ref="B10:E10"/>
    <mergeCell ref="A16:D16"/>
    <mergeCell ref="A17:D17"/>
    <mergeCell ref="A12:D12"/>
    <mergeCell ref="A13:D13"/>
    <mergeCell ref="B11:E11"/>
    <mergeCell ref="A14:D14"/>
    <mergeCell ref="A15:D15"/>
  </mergeCells>
  <printOptions horizontalCentered="1"/>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4272F-A464-41AF-BBBE-F49CC27BDD21}">
  <sheetPr>
    <tabColor rgb="FF7030A0"/>
  </sheetPr>
  <dimension ref="A1:E113"/>
  <sheetViews>
    <sheetView view="pageBreakPreview" topLeftCell="A61" zoomScale="90" zoomScaleNormal="95" zoomScaleSheetLayoutView="90" workbookViewId="0">
      <selection activeCell="E24" sqref="E24"/>
    </sheetView>
  </sheetViews>
  <sheetFormatPr defaultColWidth="9" defaultRowHeight="13.2" x14ac:dyDescent="0.25"/>
  <cols>
    <col min="1" max="1" width="19.19921875" style="31" customWidth="1"/>
    <col min="2" max="2" width="17.69921875" style="31" customWidth="1"/>
    <col min="3" max="3" width="13.59765625" style="31" bestFit="1" customWidth="1"/>
    <col min="4" max="4" width="17.19921875" style="31" customWidth="1"/>
    <col min="5" max="5" width="15" style="38" customWidth="1"/>
    <col min="6" max="16384" width="9" style="29"/>
  </cols>
  <sheetData>
    <row r="1" spans="1:5" x14ac:dyDescent="0.25">
      <c r="A1" s="26"/>
      <c r="B1" s="27"/>
      <c r="C1" s="27"/>
      <c r="D1" s="27"/>
      <c r="E1" s="28"/>
    </row>
    <row r="2" spans="1:5" x14ac:dyDescent="0.25">
      <c r="A2" s="33"/>
      <c r="B2" s="34"/>
      <c r="C2" s="35"/>
      <c r="D2" s="35"/>
      <c r="E2" s="36"/>
    </row>
    <row r="3" spans="1:5" x14ac:dyDescent="0.25">
      <c r="A3" s="33" t="s">
        <v>820</v>
      </c>
      <c r="B3" s="34"/>
      <c r="C3" s="35"/>
      <c r="D3" s="35"/>
      <c r="E3" s="36"/>
    </row>
    <row r="4" spans="1:5" x14ac:dyDescent="0.25">
      <c r="A4" s="33" t="s">
        <v>2</v>
      </c>
      <c r="B4" s="34"/>
      <c r="C4" s="35"/>
      <c r="D4" s="35"/>
      <c r="E4" s="36"/>
    </row>
    <row r="5" spans="1:5" x14ac:dyDescent="0.25">
      <c r="A5" s="33" t="s">
        <v>1121</v>
      </c>
      <c r="B5" s="34"/>
      <c r="C5" s="35"/>
      <c r="D5" s="35"/>
      <c r="E5" s="36"/>
    </row>
    <row r="6" spans="1:5" ht="13.8" thickBot="1" x14ac:dyDescent="0.3">
      <c r="A6" s="33"/>
      <c r="B6" s="34"/>
      <c r="C6" s="35"/>
      <c r="D6" s="35"/>
      <c r="E6" s="36"/>
    </row>
    <row r="7" spans="1:5" s="39" customFormat="1" ht="21" customHeight="1" thickBot="1" x14ac:dyDescent="0.3">
      <c r="A7" s="244" t="s">
        <v>1122</v>
      </c>
      <c r="B7" s="245"/>
      <c r="C7" s="245"/>
      <c r="D7" s="245"/>
      <c r="E7" s="246"/>
    </row>
    <row r="8" spans="1:5" x14ac:dyDescent="0.25">
      <c r="A8" s="30"/>
      <c r="E8" s="32"/>
    </row>
    <row r="9" spans="1:5" ht="17.25" customHeight="1" x14ac:dyDescent="0.25">
      <c r="A9" s="40" t="s">
        <v>880</v>
      </c>
      <c r="B9" s="239" t="s">
        <v>204</v>
      </c>
      <c r="C9" s="239"/>
      <c r="D9" s="239"/>
      <c r="E9" s="239"/>
    </row>
    <row r="10" spans="1:5" s="39" customFormat="1" ht="16.5" customHeight="1" x14ac:dyDescent="0.25">
      <c r="A10" s="94" t="s">
        <v>881</v>
      </c>
      <c r="B10" s="273" t="s">
        <v>206</v>
      </c>
      <c r="C10" s="273"/>
      <c r="D10" s="273"/>
      <c r="E10" s="273"/>
    </row>
    <row r="11" spans="1:5" s="39" customFormat="1" ht="27.75" customHeight="1" x14ac:dyDescent="0.25">
      <c r="A11" s="41" t="s">
        <v>882</v>
      </c>
      <c r="B11" s="223" t="s">
        <v>208</v>
      </c>
      <c r="C11" s="223"/>
      <c r="D11" s="223"/>
      <c r="E11" s="223"/>
    </row>
    <row r="12" spans="1:5" s="47" customFormat="1" ht="16.5" customHeight="1" x14ac:dyDescent="0.25">
      <c r="A12" s="269" t="s">
        <v>821</v>
      </c>
      <c r="B12" s="270"/>
      <c r="C12" s="68"/>
      <c r="D12" s="74" t="s">
        <v>822</v>
      </c>
      <c r="E12" s="172" t="s">
        <v>868</v>
      </c>
    </row>
    <row r="13" spans="1:5" s="47" customFormat="1" ht="16.5" customHeight="1" x14ac:dyDescent="0.25">
      <c r="A13" s="67" t="s">
        <v>889</v>
      </c>
      <c r="B13" s="66"/>
      <c r="C13" s="66"/>
      <c r="D13" s="76">
        <v>485.86</v>
      </c>
      <c r="E13" s="65">
        <f>D13</f>
        <v>485.86</v>
      </c>
    </row>
    <row r="14" spans="1:5" s="47" customFormat="1" ht="16.5" customHeight="1" x14ac:dyDescent="0.25">
      <c r="A14" s="67" t="s">
        <v>879</v>
      </c>
      <c r="B14" s="66"/>
      <c r="C14" s="66"/>
      <c r="D14" s="76">
        <v>805.91</v>
      </c>
      <c r="E14" s="65">
        <f>D14</f>
        <v>805.91</v>
      </c>
    </row>
    <row r="15" spans="1:5" s="47" customFormat="1" ht="16.5" customHeight="1" x14ac:dyDescent="0.25">
      <c r="A15" s="67" t="s">
        <v>996</v>
      </c>
      <c r="B15" s="66"/>
      <c r="C15" s="66"/>
      <c r="D15" s="76">
        <v>861.94</v>
      </c>
      <c r="E15" s="65">
        <f>D15</f>
        <v>861.94</v>
      </c>
    </row>
    <row r="16" spans="1:5" s="47" customFormat="1" ht="16.5" customHeight="1" x14ac:dyDescent="0.25">
      <c r="A16" s="89" t="s">
        <v>870</v>
      </c>
      <c r="B16" s="66"/>
      <c r="C16" s="66"/>
      <c r="D16" s="76">
        <v>1099.77</v>
      </c>
      <c r="E16" s="65">
        <f t="shared" ref="E16:E19" si="0">D16</f>
        <v>1099.77</v>
      </c>
    </row>
    <row r="17" spans="1:5" s="47" customFormat="1" ht="16.5" customHeight="1" x14ac:dyDescent="0.25">
      <c r="A17" s="67" t="s">
        <v>1004</v>
      </c>
      <c r="B17" s="66"/>
      <c r="C17" s="66"/>
      <c r="D17" s="76">
        <v>1099.77</v>
      </c>
      <c r="E17" s="65">
        <f t="shared" si="0"/>
        <v>1099.77</v>
      </c>
    </row>
    <row r="18" spans="1:5" s="47" customFormat="1" ht="16.5" customHeight="1" x14ac:dyDescent="0.25">
      <c r="A18" s="67" t="s">
        <v>1005</v>
      </c>
      <c r="B18" s="66"/>
      <c r="C18" s="66"/>
      <c r="D18" s="76">
        <v>1099.77</v>
      </c>
      <c r="E18" s="65">
        <f t="shared" si="0"/>
        <v>1099.77</v>
      </c>
    </row>
    <row r="19" spans="1:5" s="47" customFormat="1" ht="16.5" customHeight="1" x14ac:dyDescent="0.25">
      <c r="A19" s="67" t="s">
        <v>1006</v>
      </c>
      <c r="B19" s="66"/>
      <c r="C19" s="66"/>
      <c r="D19" s="76">
        <v>1099.77</v>
      </c>
      <c r="E19" s="65">
        <f t="shared" si="0"/>
        <v>1099.77</v>
      </c>
    </row>
    <row r="20" spans="1:5" s="47" customFormat="1" ht="16.5" customHeight="1" x14ac:dyDescent="0.25">
      <c r="A20" s="247" t="s">
        <v>883</v>
      </c>
      <c r="B20" s="248"/>
      <c r="C20" s="248"/>
      <c r="D20" s="248"/>
      <c r="E20" s="65">
        <f>SUM(E13:E19)</f>
        <v>6552.7900000000009</v>
      </c>
    </row>
    <row r="21" spans="1:5" s="47" customFormat="1" ht="16.5" customHeight="1" x14ac:dyDescent="0.25">
      <c r="A21" s="247" t="s">
        <v>884</v>
      </c>
      <c r="B21" s="248"/>
      <c r="C21" s="248"/>
      <c r="D21" s="248"/>
      <c r="E21" s="65">
        <v>6284.36</v>
      </c>
    </row>
    <row r="22" spans="1:5" s="39" customFormat="1" ht="14.25" customHeight="1" x14ac:dyDescent="0.25">
      <c r="A22" s="247" t="s">
        <v>1491</v>
      </c>
      <c r="B22" s="248"/>
      <c r="C22" s="248"/>
      <c r="D22" s="248"/>
      <c r="E22" s="45">
        <v>5727.5</v>
      </c>
    </row>
    <row r="23" spans="1:5" s="39" customFormat="1" ht="16.5" customHeight="1" x14ac:dyDescent="0.25">
      <c r="A23" s="228" t="s">
        <v>1492</v>
      </c>
      <c r="B23" s="229"/>
      <c r="C23" s="229"/>
      <c r="D23" s="229"/>
      <c r="E23" s="64">
        <f>E21-E22</f>
        <v>556.85999999999967</v>
      </c>
    </row>
    <row r="24" spans="1:5" s="39" customFormat="1" ht="16.5" customHeight="1" x14ac:dyDescent="0.25">
      <c r="A24" s="251" t="s">
        <v>1495</v>
      </c>
      <c r="B24" s="252"/>
      <c r="C24" s="252"/>
      <c r="D24" s="252"/>
      <c r="E24" s="171">
        <f>E21-E20</f>
        <v>-268.4300000000012</v>
      </c>
    </row>
    <row r="25" spans="1:5" ht="14.25" customHeight="1" x14ac:dyDescent="0.25">
      <c r="A25" s="261"/>
      <c r="B25" s="262"/>
      <c r="C25" s="46"/>
      <c r="D25" s="46"/>
      <c r="E25" s="55"/>
    </row>
    <row r="26" spans="1:5" s="39" customFormat="1" ht="41.25" customHeight="1" x14ac:dyDescent="0.25">
      <c r="A26" s="41" t="s">
        <v>885</v>
      </c>
      <c r="B26" s="223" t="s">
        <v>218</v>
      </c>
      <c r="C26" s="223"/>
      <c r="D26" s="223"/>
      <c r="E26" s="223"/>
    </row>
    <row r="27" spans="1:5" s="47" customFormat="1" ht="16.5" customHeight="1" x14ac:dyDescent="0.25">
      <c r="A27" s="269" t="s">
        <v>821</v>
      </c>
      <c r="B27" s="270"/>
      <c r="C27" s="68"/>
      <c r="D27" s="74" t="s">
        <v>822</v>
      </c>
      <c r="E27" s="172" t="s">
        <v>868</v>
      </c>
    </row>
    <row r="28" spans="1:5" s="47" customFormat="1" ht="16.5" customHeight="1" x14ac:dyDescent="0.25">
      <c r="A28" s="67" t="s">
        <v>889</v>
      </c>
      <c r="B28" s="66"/>
      <c r="C28" s="66"/>
      <c r="D28" s="76">
        <v>485.86</v>
      </c>
      <c r="E28" s="65">
        <f>D28</f>
        <v>485.86</v>
      </c>
    </row>
    <row r="29" spans="1:5" s="47" customFormat="1" ht="16.5" customHeight="1" x14ac:dyDescent="0.25">
      <c r="A29" s="67" t="s">
        <v>879</v>
      </c>
      <c r="B29" s="66"/>
      <c r="C29" s="66"/>
      <c r="D29" s="76">
        <v>805.91</v>
      </c>
      <c r="E29" s="65">
        <f>D29</f>
        <v>805.91</v>
      </c>
    </row>
    <row r="30" spans="1:5" s="47" customFormat="1" ht="16.5" customHeight="1" x14ac:dyDescent="0.25">
      <c r="A30" s="67" t="s">
        <v>996</v>
      </c>
      <c r="B30" s="66"/>
      <c r="C30" s="66"/>
      <c r="D30" s="76">
        <v>861.94</v>
      </c>
      <c r="E30" s="65">
        <f>D30</f>
        <v>861.94</v>
      </c>
    </row>
    <row r="31" spans="1:5" s="47" customFormat="1" ht="16.5" customHeight="1" x14ac:dyDescent="0.25">
      <c r="A31" s="89" t="s">
        <v>870</v>
      </c>
      <c r="B31" s="66"/>
      <c r="C31" s="66"/>
      <c r="D31" s="76">
        <v>1099.77</v>
      </c>
      <c r="E31" s="65">
        <f t="shared" ref="E31:E34" si="1">D31</f>
        <v>1099.77</v>
      </c>
    </row>
    <row r="32" spans="1:5" s="47" customFormat="1" ht="16.5" customHeight="1" x14ac:dyDescent="0.25">
      <c r="A32" s="67" t="s">
        <v>1004</v>
      </c>
      <c r="B32" s="66"/>
      <c r="C32" s="66"/>
      <c r="D32" s="76">
        <v>1099.77</v>
      </c>
      <c r="E32" s="65">
        <f t="shared" si="1"/>
        <v>1099.77</v>
      </c>
    </row>
    <row r="33" spans="1:5" s="47" customFormat="1" ht="16.5" customHeight="1" x14ac:dyDescent="0.25">
      <c r="A33" s="67" t="s">
        <v>1005</v>
      </c>
      <c r="B33" s="66"/>
      <c r="C33" s="66"/>
      <c r="D33" s="76">
        <v>1099.77</v>
      </c>
      <c r="E33" s="65">
        <f t="shared" si="1"/>
        <v>1099.77</v>
      </c>
    </row>
    <row r="34" spans="1:5" s="47" customFormat="1" ht="16.5" customHeight="1" x14ac:dyDescent="0.25">
      <c r="A34" s="67" t="s">
        <v>1006</v>
      </c>
      <c r="B34" s="66"/>
      <c r="C34" s="66"/>
      <c r="D34" s="76">
        <v>1099.77</v>
      </c>
      <c r="E34" s="65">
        <f t="shared" si="1"/>
        <v>1099.77</v>
      </c>
    </row>
    <row r="35" spans="1:5" s="47" customFormat="1" ht="16.5" customHeight="1" x14ac:dyDescent="0.25">
      <c r="A35" s="247" t="s">
        <v>886</v>
      </c>
      <c r="B35" s="248"/>
      <c r="C35" s="248"/>
      <c r="D35" s="248"/>
      <c r="E35" s="65">
        <f>SUM(E28:E34)</f>
        <v>6552.7900000000009</v>
      </c>
    </row>
    <row r="36" spans="1:5" s="47" customFormat="1" ht="16.5" customHeight="1" x14ac:dyDescent="0.25">
      <c r="A36" s="247" t="s">
        <v>887</v>
      </c>
      <c r="B36" s="248"/>
      <c r="C36" s="248"/>
      <c r="D36" s="248"/>
      <c r="E36" s="65">
        <v>6284.36</v>
      </c>
    </row>
    <row r="37" spans="1:5" s="39" customFormat="1" ht="14.25" customHeight="1" x14ac:dyDescent="0.25">
      <c r="A37" s="247" t="s">
        <v>1486</v>
      </c>
      <c r="B37" s="248"/>
      <c r="C37" s="248"/>
      <c r="D37" s="248"/>
      <c r="E37" s="45">
        <v>5727.5</v>
      </c>
    </row>
    <row r="38" spans="1:5" s="39" customFormat="1" ht="16.5" customHeight="1" x14ac:dyDescent="0.25">
      <c r="A38" s="228" t="s">
        <v>1487</v>
      </c>
      <c r="B38" s="229"/>
      <c r="C38" s="229"/>
      <c r="D38" s="229"/>
      <c r="E38" s="64">
        <f>E36-E37</f>
        <v>556.85999999999967</v>
      </c>
    </row>
    <row r="39" spans="1:5" s="39" customFormat="1" ht="16.5" customHeight="1" x14ac:dyDescent="0.25">
      <c r="A39" s="251" t="s">
        <v>1479</v>
      </c>
      <c r="B39" s="252"/>
      <c r="C39" s="252"/>
      <c r="D39" s="252"/>
      <c r="E39" s="171">
        <f>E36-E35</f>
        <v>-268.4300000000012</v>
      </c>
    </row>
    <row r="40" spans="1:5" ht="14.25" customHeight="1" x14ac:dyDescent="0.25">
      <c r="A40" s="261"/>
      <c r="B40" s="262"/>
      <c r="C40" s="46"/>
      <c r="D40" s="46"/>
      <c r="E40" s="55"/>
    </row>
    <row r="41" spans="1:5" s="39" customFormat="1" ht="29.25" customHeight="1" x14ac:dyDescent="0.25">
      <c r="A41" s="41" t="s">
        <v>891</v>
      </c>
      <c r="B41" s="223" t="s">
        <v>212</v>
      </c>
      <c r="C41" s="223"/>
      <c r="D41" s="223"/>
      <c r="E41" s="223"/>
    </row>
    <row r="42" spans="1:5" s="47" customFormat="1" ht="16.5" customHeight="1" x14ac:dyDescent="0.25">
      <c r="A42" s="269" t="s">
        <v>821</v>
      </c>
      <c r="B42" s="270"/>
      <c r="C42" s="68"/>
      <c r="D42" s="74" t="s">
        <v>822</v>
      </c>
      <c r="E42" s="172" t="s">
        <v>868</v>
      </c>
    </row>
    <row r="43" spans="1:5" s="47" customFormat="1" ht="16.5" customHeight="1" x14ac:dyDescent="0.25">
      <c r="A43" s="67" t="s">
        <v>889</v>
      </c>
      <c r="B43" s="66"/>
      <c r="C43" s="66"/>
      <c r="D43" s="76">
        <v>485.86</v>
      </c>
      <c r="E43" s="65">
        <f>D43</f>
        <v>485.86</v>
      </c>
    </row>
    <row r="44" spans="1:5" s="47" customFormat="1" ht="16.5" customHeight="1" x14ac:dyDescent="0.25">
      <c r="A44" s="67" t="s">
        <v>879</v>
      </c>
      <c r="B44" s="66"/>
      <c r="C44" s="66"/>
      <c r="D44" s="76">
        <v>805.91</v>
      </c>
      <c r="E44" s="65">
        <f>D44</f>
        <v>805.91</v>
      </c>
    </row>
    <row r="45" spans="1:5" s="47" customFormat="1" ht="16.5" customHeight="1" x14ac:dyDescent="0.25">
      <c r="A45" s="67" t="s">
        <v>996</v>
      </c>
      <c r="B45" s="66"/>
      <c r="C45" s="66"/>
      <c r="D45" s="76">
        <v>861.94</v>
      </c>
      <c r="E45" s="65">
        <f>D45</f>
        <v>861.94</v>
      </c>
    </row>
    <row r="46" spans="1:5" s="47" customFormat="1" ht="16.5" customHeight="1" x14ac:dyDescent="0.25">
      <c r="A46" s="89" t="s">
        <v>870</v>
      </c>
      <c r="B46" s="66"/>
      <c r="C46" s="66"/>
      <c r="D46" s="76">
        <v>1099.77</v>
      </c>
      <c r="E46" s="65">
        <f t="shared" ref="E46:E49" si="2">D46</f>
        <v>1099.77</v>
      </c>
    </row>
    <row r="47" spans="1:5" s="47" customFormat="1" ht="16.5" customHeight="1" x14ac:dyDescent="0.25">
      <c r="A47" s="67" t="s">
        <v>1004</v>
      </c>
      <c r="B47" s="66"/>
      <c r="C47" s="66"/>
      <c r="D47" s="76">
        <v>1099.77</v>
      </c>
      <c r="E47" s="65">
        <f t="shared" si="2"/>
        <v>1099.77</v>
      </c>
    </row>
    <row r="48" spans="1:5" s="47" customFormat="1" ht="16.5" customHeight="1" x14ac:dyDescent="0.25">
      <c r="A48" s="67" t="s">
        <v>1005</v>
      </c>
      <c r="B48" s="66"/>
      <c r="C48" s="66"/>
      <c r="D48" s="76">
        <v>1099.77</v>
      </c>
      <c r="E48" s="65">
        <f t="shared" si="2"/>
        <v>1099.77</v>
      </c>
    </row>
    <row r="49" spans="1:5" s="47" customFormat="1" ht="16.5" customHeight="1" x14ac:dyDescent="0.25">
      <c r="A49" s="67" t="s">
        <v>1006</v>
      </c>
      <c r="B49" s="66"/>
      <c r="C49" s="66"/>
      <c r="D49" s="76">
        <v>1099.77</v>
      </c>
      <c r="E49" s="65">
        <f t="shared" si="2"/>
        <v>1099.77</v>
      </c>
    </row>
    <row r="50" spans="1:5" s="47" customFormat="1" ht="16.5" customHeight="1" x14ac:dyDescent="0.25">
      <c r="A50" s="247" t="s">
        <v>892</v>
      </c>
      <c r="B50" s="248"/>
      <c r="C50" s="248"/>
      <c r="D50" s="248"/>
      <c r="E50" s="65">
        <f>SUM(E43:E49)</f>
        <v>6552.7900000000009</v>
      </c>
    </row>
    <row r="51" spans="1:5" s="47" customFormat="1" ht="16.5" customHeight="1" x14ac:dyDescent="0.25">
      <c r="A51" s="247" t="s">
        <v>1007</v>
      </c>
      <c r="B51" s="248"/>
      <c r="C51" s="248"/>
      <c r="D51" s="248"/>
      <c r="E51" s="65">
        <v>6284.36</v>
      </c>
    </row>
    <row r="52" spans="1:5" s="39" customFormat="1" ht="14.25" customHeight="1" x14ac:dyDescent="0.25">
      <c r="A52" s="247" t="s">
        <v>1493</v>
      </c>
      <c r="B52" s="248"/>
      <c r="C52" s="248"/>
      <c r="D52" s="248"/>
      <c r="E52" s="45">
        <v>5727.5</v>
      </c>
    </row>
    <row r="53" spans="1:5" s="39" customFormat="1" ht="16.5" customHeight="1" x14ac:dyDescent="0.25">
      <c r="A53" s="228" t="s">
        <v>1494</v>
      </c>
      <c r="B53" s="229"/>
      <c r="C53" s="229"/>
      <c r="D53" s="229"/>
      <c r="E53" s="64">
        <f>E51-E52</f>
        <v>556.85999999999967</v>
      </c>
    </row>
    <row r="54" spans="1:5" s="39" customFormat="1" ht="16.5" customHeight="1" x14ac:dyDescent="0.25">
      <c r="A54" s="251" t="s">
        <v>1479</v>
      </c>
      <c r="B54" s="252"/>
      <c r="C54" s="252"/>
      <c r="D54" s="252"/>
      <c r="E54" s="171">
        <f>E51-E50</f>
        <v>-268.4300000000012</v>
      </c>
    </row>
    <row r="55" spans="1:5" ht="14.25" customHeight="1" x14ac:dyDescent="0.25">
      <c r="A55" s="274"/>
      <c r="B55" s="275"/>
      <c r="C55" s="174"/>
      <c r="D55" s="174"/>
      <c r="E55" s="175"/>
    </row>
    <row r="56" spans="1:5" s="39" customFormat="1" ht="26.4" customHeight="1" x14ac:dyDescent="0.25">
      <c r="A56" s="180" t="s">
        <v>1496</v>
      </c>
      <c r="B56" s="240" t="s">
        <v>1013</v>
      </c>
      <c r="C56" s="241"/>
      <c r="D56" s="241"/>
      <c r="E56" s="242"/>
    </row>
    <row r="57" spans="1:5" ht="14.25" customHeight="1" x14ac:dyDescent="0.25">
      <c r="A57" s="259" t="s">
        <v>821</v>
      </c>
      <c r="B57" s="260"/>
      <c r="C57" s="178"/>
      <c r="D57" s="178" t="s">
        <v>822</v>
      </c>
      <c r="E57" s="179" t="s">
        <v>868</v>
      </c>
    </row>
    <row r="58" spans="1:5" s="39" customFormat="1" ht="14.25" customHeight="1" x14ac:dyDescent="0.25">
      <c r="A58" s="89" t="s">
        <v>1497</v>
      </c>
      <c r="B58" s="46"/>
      <c r="C58" s="98"/>
      <c r="D58" s="98">
        <f>(((19.43+27.24)*4)+(24.54+27.45)+24.54)*0.8</f>
        <v>210.56800000000004</v>
      </c>
      <c r="E58" s="99">
        <f>D58</f>
        <v>210.56800000000004</v>
      </c>
    </row>
    <row r="59" spans="1:5" s="39" customFormat="1" ht="14.25" customHeight="1" x14ac:dyDescent="0.25">
      <c r="A59" s="89" t="s">
        <v>1498</v>
      </c>
      <c r="B59" s="46"/>
      <c r="C59" s="98"/>
      <c r="D59" s="98">
        <v>96</v>
      </c>
      <c r="E59" s="99">
        <f>D59</f>
        <v>96</v>
      </c>
    </row>
    <row r="60" spans="1:5" s="39" customFormat="1" ht="14.25" customHeight="1" x14ac:dyDescent="0.25">
      <c r="A60" s="89"/>
      <c r="B60" s="46"/>
      <c r="C60" s="98"/>
      <c r="D60" s="98"/>
      <c r="E60" s="99"/>
    </row>
    <row r="61" spans="1:5" ht="14.25" customHeight="1" x14ac:dyDescent="0.25">
      <c r="A61" s="224" t="s">
        <v>1507</v>
      </c>
      <c r="B61" s="225"/>
      <c r="C61" s="225"/>
      <c r="D61" s="225"/>
      <c r="E61" s="99">
        <f>SUM(E58:E60)</f>
        <v>306.56800000000004</v>
      </c>
    </row>
    <row r="62" spans="1:5" ht="14.25" customHeight="1" x14ac:dyDescent="0.25">
      <c r="A62" s="224" t="s">
        <v>1499</v>
      </c>
      <c r="B62" s="225"/>
      <c r="C62" s="225"/>
      <c r="D62" s="225"/>
      <c r="E62" s="99">
        <v>306.57</v>
      </c>
    </row>
    <row r="63" spans="1:5" ht="14.25" customHeight="1" x14ac:dyDescent="0.25">
      <c r="A63" s="231" t="s">
        <v>1505</v>
      </c>
      <c r="B63" s="232"/>
      <c r="C63" s="232"/>
      <c r="D63" s="232"/>
      <c r="E63" s="109">
        <v>0</v>
      </c>
    </row>
    <row r="64" spans="1:5" ht="14.25" customHeight="1" x14ac:dyDescent="0.25">
      <c r="A64" s="221" t="s">
        <v>1504</v>
      </c>
      <c r="B64" s="222"/>
      <c r="C64" s="222"/>
      <c r="D64" s="222"/>
      <c r="E64" s="64">
        <f>E61-E63</f>
        <v>306.56800000000004</v>
      </c>
    </row>
    <row r="65" spans="1:5" s="39" customFormat="1" ht="14.25" customHeight="1" x14ac:dyDescent="0.25">
      <c r="A65" s="148"/>
      <c r="B65" s="149"/>
      <c r="C65" s="150"/>
      <c r="D65" s="150"/>
      <c r="E65" s="177"/>
    </row>
    <row r="66" spans="1:5" s="39" customFormat="1" ht="26.4" customHeight="1" x14ac:dyDescent="0.25">
      <c r="A66" s="176" t="s">
        <v>1500</v>
      </c>
      <c r="B66" s="240" t="s">
        <v>1014</v>
      </c>
      <c r="C66" s="241"/>
      <c r="D66" s="241"/>
      <c r="E66" s="242"/>
    </row>
    <row r="67" spans="1:5" ht="14.25" customHeight="1" x14ac:dyDescent="0.25">
      <c r="A67" s="257" t="s">
        <v>821</v>
      </c>
      <c r="B67" s="258"/>
      <c r="C67" s="44"/>
      <c r="D67" s="44" t="s">
        <v>822</v>
      </c>
      <c r="E67" s="95" t="s">
        <v>868</v>
      </c>
    </row>
    <row r="68" spans="1:5" s="39" customFormat="1" ht="14.25" customHeight="1" x14ac:dyDescent="0.25">
      <c r="A68" s="92" t="s">
        <v>1497</v>
      </c>
      <c r="B68" s="46"/>
      <c r="C68" s="98"/>
      <c r="D68" s="98">
        <f>(((19.43+27.24)*4)+(24.54+27.45)+24.54)*0.8</f>
        <v>210.56800000000004</v>
      </c>
      <c r="E68" s="99">
        <f>D68</f>
        <v>210.56800000000004</v>
      </c>
    </row>
    <row r="69" spans="1:5" s="39" customFormat="1" ht="14.25" customHeight="1" x14ac:dyDescent="0.25">
      <c r="A69" s="92" t="s">
        <v>1498</v>
      </c>
      <c r="B69" s="46"/>
      <c r="C69" s="98"/>
      <c r="D69" s="98">
        <v>96</v>
      </c>
      <c r="E69" s="99">
        <f>D69</f>
        <v>96</v>
      </c>
    </row>
    <row r="70" spans="1:5" s="39" customFormat="1" ht="14.25" customHeight="1" x14ac:dyDescent="0.25">
      <c r="A70" s="89"/>
      <c r="B70" s="46"/>
      <c r="C70" s="98"/>
      <c r="D70" s="98"/>
      <c r="E70" s="181"/>
    </row>
    <row r="71" spans="1:5" ht="14.25" customHeight="1" x14ac:dyDescent="0.25">
      <c r="A71" s="224" t="s">
        <v>1506</v>
      </c>
      <c r="B71" s="225"/>
      <c r="C71" s="225"/>
      <c r="D71" s="225"/>
      <c r="E71" s="99">
        <f>SUM(E68:E69)</f>
        <v>306.56800000000004</v>
      </c>
    </row>
    <row r="72" spans="1:5" ht="14.25" customHeight="1" x14ac:dyDescent="0.25">
      <c r="A72" s="224" t="s">
        <v>1501</v>
      </c>
      <c r="B72" s="225"/>
      <c r="C72" s="225"/>
      <c r="D72" s="225"/>
      <c r="E72" s="99">
        <v>306.57</v>
      </c>
    </row>
    <row r="73" spans="1:5" ht="14.25" customHeight="1" x14ac:dyDescent="0.25">
      <c r="A73" s="224" t="s">
        <v>1508</v>
      </c>
      <c r="B73" s="225"/>
      <c r="C73" s="225"/>
      <c r="D73" s="225"/>
      <c r="E73" s="99">
        <v>0</v>
      </c>
    </row>
    <row r="74" spans="1:5" ht="14.25" customHeight="1" x14ac:dyDescent="0.25">
      <c r="A74" s="221" t="s">
        <v>1509</v>
      </c>
      <c r="B74" s="222"/>
      <c r="C74" s="222"/>
      <c r="D74" s="222"/>
      <c r="E74" s="64">
        <f>E71-E73</f>
        <v>306.56800000000004</v>
      </c>
    </row>
    <row r="75" spans="1:5" s="39" customFormat="1" ht="14.25" customHeight="1" x14ac:dyDescent="0.25">
      <c r="A75" s="148"/>
      <c r="B75" s="149"/>
      <c r="C75" s="150"/>
      <c r="D75" s="150"/>
      <c r="E75" s="177"/>
    </row>
    <row r="76" spans="1:5" s="39" customFormat="1" ht="26.4" customHeight="1" x14ac:dyDescent="0.25">
      <c r="A76" s="176" t="s">
        <v>1502</v>
      </c>
      <c r="B76" s="240" t="s">
        <v>1015</v>
      </c>
      <c r="C76" s="241"/>
      <c r="D76" s="241"/>
      <c r="E76" s="241"/>
    </row>
    <row r="77" spans="1:5" ht="14.25" customHeight="1" x14ac:dyDescent="0.25">
      <c r="A77" s="257" t="s">
        <v>821</v>
      </c>
      <c r="B77" s="258"/>
      <c r="C77" s="44"/>
      <c r="D77" s="44" t="s">
        <v>822</v>
      </c>
      <c r="E77" s="95" t="s">
        <v>868</v>
      </c>
    </row>
    <row r="78" spans="1:5" s="39" customFormat="1" ht="14.25" customHeight="1" x14ac:dyDescent="0.25">
      <c r="A78" s="92" t="s">
        <v>1497</v>
      </c>
      <c r="B78" s="46"/>
      <c r="C78" s="98"/>
      <c r="D78" s="98">
        <f>(((19.43+27.24)*4)+(24.54+27.45)+24.54)*0.8</f>
        <v>210.56800000000004</v>
      </c>
      <c r="E78" s="99">
        <f>D78</f>
        <v>210.56800000000004</v>
      </c>
    </row>
    <row r="79" spans="1:5" s="39" customFormat="1" ht="14.25" customHeight="1" x14ac:dyDescent="0.25">
      <c r="A79" s="92" t="s">
        <v>1498</v>
      </c>
      <c r="B79" s="46"/>
      <c r="C79" s="98"/>
      <c r="D79" s="98">
        <v>96</v>
      </c>
      <c r="E79" s="99">
        <f>D79</f>
        <v>96</v>
      </c>
    </row>
    <row r="80" spans="1:5" s="39" customFormat="1" ht="14.25" customHeight="1" x14ac:dyDescent="0.25">
      <c r="A80" s="92"/>
      <c r="B80" s="46"/>
      <c r="C80" s="98"/>
      <c r="D80" s="98"/>
      <c r="E80" s="182"/>
    </row>
    <row r="81" spans="1:5" ht="14.25" customHeight="1" x14ac:dyDescent="0.25">
      <c r="A81" s="224" t="s">
        <v>1510</v>
      </c>
      <c r="B81" s="225"/>
      <c r="C81" s="225"/>
      <c r="D81" s="225"/>
      <c r="E81" s="99">
        <f>SUM(E78:E79)</f>
        <v>306.56800000000004</v>
      </c>
    </row>
    <row r="82" spans="1:5" ht="14.25" customHeight="1" x14ac:dyDescent="0.25">
      <c r="A82" s="224" t="s">
        <v>1503</v>
      </c>
      <c r="B82" s="225"/>
      <c r="C82" s="225"/>
      <c r="D82" s="225"/>
      <c r="E82" s="99">
        <v>306.57</v>
      </c>
    </row>
    <row r="83" spans="1:5" ht="14.25" customHeight="1" x14ac:dyDescent="0.25">
      <c r="A83" s="224" t="s">
        <v>1511</v>
      </c>
      <c r="B83" s="225"/>
      <c r="C83" s="225"/>
      <c r="D83" s="225"/>
      <c r="E83" s="99">
        <v>0</v>
      </c>
    </row>
    <row r="84" spans="1:5" ht="14.25" customHeight="1" x14ac:dyDescent="0.25">
      <c r="A84" s="221" t="s">
        <v>1512</v>
      </c>
      <c r="B84" s="222"/>
      <c r="C84" s="222"/>
      <c r="D84" s="222"/>
      <c r="E84" s="64">
        <f>E81-E83</f>
        <v>306.56800000000004</v>
      </c>
    </row>
    <row r="85" spans="1:5" s="39" customFormat="1" ht="14.25" customHeight="1" x14ac:dyDescent="0.25">
      <c r="A85" s="91"/>
      <c r="B85" s="118"/>
      <c r="C85" s="98"/>
      <c r="D85" s="98"/>
      <c r="E85" s="183"/>
    </row>
    <row r="86" spans="1:5" s="39" customFormat="1" ht="16.5" customHeight="1" x14ac:dyDescent="0.25">
      <c r="A86" s="94" t="s">
        <v>1472</v>
      </c>
      <c r="B86" s="273" t="s">
        <v>214</v>
      </c>
      <c r="C86" s="273"/>
      <c r="D86" s="273"/>
      <c r="E86" s="273"/>
    </row>
    <row r="87" spans="1:5" s="39" customFormat="1" ht="36.75" customHeight="1" x14ac:dyDescent="0.25">
      <c r="A87" s="41" t="s">
        <v>1473</v>
      </c>
      <c r="B87" s="223" t="s">
        <v>216</v>
      </c>
      <c r="C87" s="223"/>
      <c r="D87" s="223"/>
      <c r="E87" s="223"/>
    </row>
    <row r="88" spans="1:5" s="47" customFormat="1" ht="16.5" customHeight="1" x14ac:dyDescent="0.25">
      <c r="A88" s="269" t="s">
        <v>821</v>
      </c>
      <c r="B88" s="270"/>
      <c r="C88" s="68"/>
      <c r="D88" s="68" t="s">
        <v>1474</v>
      </c>
      <c r="E88" s="65" t="s">
        <v>866</v>
      </c>
    </row>
    <row r="89" spans="1:5" s="47" customFormat="1" ht="16.5" customHeight="1" x14ac:dyDescent="0.25">
      <c r="A89" s="271" t="s">
        <v>1475</v>
      </c>
      <c r="B89" s="272"/>
      <c r="C89" s="272"/>
      <c r="D89" s="76">
        <v>3838</v>
      </c>
      <c r="E89" s="65">
        <f>D89</f>
        <v>3838</v>
      </c>
    </row>
    <row r="90" spans="1:5" s="47" customFormat="1" ht="16.5" customHeight="1" x14ac:dyDescent="0.25">
      <c r="A90" s="247" t="s">
        <v>1485</v>
      </c>
      <c r="B90" s="248"/>
      <c r="C90" s="248"/>
      <c r="D90" s="248"/>
      <c r="E90" s="65">
        <f>E89</f>
        <v>3838</v>
      </c>
    </row>
    <row r="91" spans="1:5" s="47" customFormat="1" ht="16.5" customHeight="1" x14ac:dyDescent="0.25">
      <c r="A91" s="247" t="s">
        <v>1476</v>
      </c>
      <c r="B91" s="248"/>
      <c r="C91" s="248"/>
      <c r="D91" s="248"/>
      <c r="E91" s="65">
        <v>3121.87</v>
      </c>
    </row>
    <row r="92" spans="1:5" s="39" customFormat="1" ht="14.25" customHeight="1" x14ac:dyDescent="0.25">
      <c r="A92" s="263" t="s">
        <v>1483</v>
      </c>
      <c r="B92" s="264"/>
      <c r="C92" s="264"/>
      <c r="D92" s="264"/>
      <c r="E92" s="167">
        <v>2662</v>
      </c>
    </row>
    <row r="93" spans="1:5" s="39" customFormat="1" ht="14.25" customHeight="1" x14ac:dyDescent="0.25">
      <c r="A93" s="265" t="s">
        <v>1484</v>
      </c>
      <c r="B93" s="266"/>
      <c r="C93" s="266"/>
      <c r="D93" s="266"/>
      <c r="E93" s="168">
        <f>E91-E92</f>
        <v>459.86999999999989</v>
      </c>
    </row>
    <row r="94" spans="1:5" s="39" customFormat="1" ht="14.25" customHeight="1" x14ac:dyDescent="0.25">
      <c r="A94" s="251" t="s">
        <v>1477</v>
      </c>
      <c r="B94" s="252"/>
      <c r="C94" s="252"/>
      <c r="D94" s="252"/>
      <c r="E94" s="166">
        <f>E91-E90</f>
        <v>-716.13000000000011</v>
      </c>
    </row>
    <row r="95" spans="1:5" ht="14.25" customHeight="1" x14ac:dyDescent="0.25">
      <c r="A95" s="261"/>
      <c r="B95" s="262"/>
      <c r="C95" s="46"/>
      <c r="D95" s="46"/>
      <c r="E95" s="55"/>
    </row>
    <row r="96" spans="1:5" s="39" customFormat="1" ht="42.75" customHeight="1" x14ac:dyDescent="0.25">
      <c r="A96" s="41" t="s">
        <v>1478</v>
      </c>
      <c r="B96" s="223" t="s">
        <v>218</v>
      </c>
      <c r="C96" s="223"/>
      <c r="D96" s="223"/>
      <c r="E96" s="223"/>
    </row>
    <row r="97" spans="1:5" s="47" customFormat="1" ht="16.5" customHeight="1" x14ac:dyDescent="0.25">
      <c r="A97" s="269" t="s">
        <v>821</v>
      </c>
      <c r="B97" s="270"/>
      <c r="C97" s="68"/>
      <c r="D97" s="68" t="s">
        <v>1474</v>
      </c>
      <c r="E97" s="65" t="s">
        <v>866</v>
      </c>
    </row>
    <row r="98" spans="1:5" s="47" customFormat="1" ht="16.5" customHeight="1" x14ac:dyDescent="0.25">
      <c r="A98" s="271" t="s">
        <v>1475</v>
      </c>
      <c r="B98" s="272"/>
      <c r="C98" s="272"/>
      <c r="D98" s="76">
        <f>E90</f>
        <v>3838</v>
      </c>
      <c r="E98" s="65">
        <f>D98</f>
        <v>3838</v>
      </c>
    </row>
    <row r="99" spans="1:5" s="47" customFormat="1" ht="16.5" customHeight="1" x14ac:dyDescent="0.25">
      <c r="A99" s="247" t="s">
        <v>886</v>
      </c>
      <c r="B99" s="248"/>
      <c r="C99" s="248"/>
      <c r="D99" s="248"/>
      <c r="E99" s="65">
        <f>SUM(E98:E98)</f>
        <v>3838</v>
      </c>
    </row>
    <row r="100" spans="1:5" s="47" customFormat="1" ht="16.5" customHeight="1" x14ac:dyDescent="0.25">
      <c r="A100" s="247" t="s">
        <v>887</v>
      </c>
      <c r="B100" s="248"/>
      <c r="C100" s="248"/>
      <c r="D100" s="248"/>
      <c r="E100" s="65">
        <v>3121.87</v>
      </c>
    </row>
    <row r="101" spans="1:5" s="39" customFormat="1" ht="14.25" customHeight="1" x14ac:dyDescent="0.25">
      <c r="A101" s="267" t="s">
        <v>1486</v>
      </c>
      <c r="B101" s="268"/>
      <c r="C101" s="268"/>
      <c r="D101" s="268"/>
      <c r="E101" s="170">
        <v>2662</v>
      </c>
    </row>
    <row r="102" spans="1:5" s="39" customFormat="1" ht="14.25" customHeight="1" x14ac:dyDescent="0.25">
      <c r="A102" s="228" t="s">
        <v>1487</v>
      </c>
      <c r="B102" s="229"/>
      <c r="C102" s="229"/>
      <c r="D102" s="229"/>
      <c r="E102" s="169">
        <f>E100-E101</f>
        <v>459.86999999999989</v>
      </c>
    </row>
    <row r="103" spans="1:5" s="39" customFormat="1" ht="14.25" customHeight="1" x14ac:dyDescent="0.25">
      <c r="A103" s="251" t="s">
        <v>1479</v>
      </c>
      <c r="B103" s="252"/>
      <c r="C103" s="252"/>
      <c r="D103" s="252"/>
      <c r="E103" s="166">
        <f>E100-E99</f>
        <v>-716.13000000000011</v>
      </c>
    </row>
    <row r="104" spans="1:5" ht="14.25" customHeight="1" x14ac:dyDescent="0.25">
      <c r="A104" s="261"/>
      <c r="B104" s="262"/>
      <c r="C104" s="46"/>
      <c r="D104" s="46"/>
      <c r="E104" s="55"/>
    </row>
    <row r="105" spans="1:5" s="39" customFormat="1" ht="42.75" customHeight="1" x14ac:dyDescent="0.25">
      <c r="A105" s="41" t="s">
        <v>1480</v>
      </c>
      <c r="B105" s="223" t="s">
        <v>220</v>
      </c>
      <c r="C105" s="223"/>
      <c r="D105" s="223"/>
      <c r="E105" s="223"/>
    </row>
    <row r="106" spans="1:5" s="47" customFormat="1" ht="16.5" customHeight="1" x14ac:dyDescent="0.25">
      <c r="A106" s="269" t="s">
        <v>821</v>
      </c>
      <c r="B106" s="270"/>
      <c r="C106" s="68"/>
      <c r="D106" s="68" t="s">
        <v>1474</v>
      </c>
      <c r="E106" s="65" t="s">
        <v>866</v>
      </c>
    </row>
    <row r="107" spans="1:5" s="47" customFormat="1" ht="16.5" customHeight="1" x14ac:dyDescent="0.25">
      <c r="A107" s="271" t="s">
        <v>1475</v>
      </c>
      <c r="B107" s="272"/>
      <c r="C107" s="272"/>
      <c r="D107" s="76">
        <f>E99</f>
        <v>3838</v>
      </c>
      <c r="E107" s="65">
        <f>D107</f>
        <v>3838</v>
      </c>
    </row>
    <row r="108" spans="1:5" s="47" customFormat="1" ht="16.5" customHeight="1" x14ac:dyDescent="0.25">
      <c r="A108" s="247" t="s">
        <v>1488</v>
      </c>
      <c r="B108" s="248"/>
      <c r="C108" s="248"/>
      <c r="D108" s="248"/>
      <c r="E108" s="65">
        <f>SUM(E107:E107)</f>
        <v>3838</v>
      </c>
    </row>
    <row r="109" spans="1:5" s="47" customFormat="1" ht="15" customHeight="1" x14ac:dyDescent="0.25">
      <c r="A109" s="247" t="s">
        <v>1481</v>
      </c>
      <c r="B109" s="248"/>
      <c r="C109" s="248"/>
      <c r="D109" s="248"/>
      <c r="E109" s="65">
        <v>3121.87</v>
      </c>
    </row>
    <row r="110" spans="1:5" s="47" customFormat="1" ht="15" customHeight="1" x14ac:dyDescent="0.25">
      <c r="A110" s="247" t="s">
        <v>1489</v>
      </c>
      <c r="B110" s="248"/>
      <c r="C110" s="248"/>
      <c r="D110" s="248"/>
      <c r="E110" s="65">
        <v>2662</v>
      </c>
    </row>
    <row r="111" spans="1:5" s="47" customFormat="1" ht="15" customHeight="1" x14ac:dyDescent="0.25">
      <c r="A111" s="249" t="s">
        <v>1490</v>
      </c>
      <c r="B111" s="250"/>
      <c r="C111" s="250"/>
      <c r="D111" s="250"/>
      <c r="E111" s="159">
        <f>E109-E110</f>
        <v>459.86999999999989</v>
      </c>
    </row>
    <row r="112" spans="1:5" s="39" customFormat="1" ht="14.25" customHeight="1" x14ac:dyDescent="0.25">
      <c r="A112" s="251" t="s">
        <v>1482</v>
      </c>
      <c r="B112" s="252"/>
      <c r="C112" s="252"/>
      <c r="D112" s="252"/>
      <c r="E112" s="166">
        <f>E109-E108</f>
        <v>-716.13000000000011</v>
      </c>
    </row>
    <row r="113" spans="1:5" ht="14.25" customHeight="1" x14ac:dyDescent="0.25">
      <c r="A113" s="261"/>
      <c r="B113" s="262"/>
      <c r="C113" s="46"/>
      <c r="D113" s="46"/>
      <c r="E113" s="55"/>
    </row>
  </sheetData>
  <mergeCells count="73">
    <mergeCell ref="A7:E7"/>
    <mergeCell ref="A27:B27"/>
    <mergeCell ref="B9:E9"/>
    <mergeCell ref="B10:E10"/>
    <mergeCell ref="B11:E11"/>
    <mergeCell ref="A12:B12"/>
    <mergeCell ref="A20:D20"/>
    <mergeCell ref="A21:D21"/>
    <mergeCell ref="A22:D22"/>
    <mergeCell ref="A23:D23"/>
    <mergeCell ref="A25:B25"/>
    <mergeCell ref="B26:E26"/>
    <mergeCell ref="A24:D24"/>
    <mergeCell ref="A55:B55"/>
    <mergeCell ref="A35:D35"/>
    <mergeCell ref="A36:D36"/>
    <mergeCell ref="A37:D37"/>
    <mergeCell ref="A39:D39"/>
    <mergeCell ref="A40:B40"/>
    <mergeCell ref="B41:E41"/>
    <mergeCell ref="A42:B42"/>
    <mergeCell ref="A50:D50"/>
    <mergeCell ref="A51:D51"/>
    <mergeCell ref="A52:D52"/>
    <mergeCell ref="A53:D53"/>
    <mergeCell ref="A38:D38"/>
    <mergeCell ref="A54:D54"/>
    <mergeCell ref="A99:D99"/>
    <mergeCell ref="A100:D100"/>
    <mergeCell ref="A103:D103"/>
    <mergeCell ref="A82:D82"/>
    <mergeCell ref="A84:D84"/>
    <mergeCell ref="B86:E86"/>
    <mergeCell ref="B87:E87"/>
    <mergeCell ref="A88:B88"/>
    <mergeCell ref="A89:C89"/>
    <mergeCell ref="A90:D90"/>
    <mergeCell ref="A91:D91"/>
    <mergeCell ref="A94:D94"/>
    <mergeCell ref="A95:B95"/>
    <mergeCell ref="B96:E96"/>
    <mergeCell ref="A83:D83"/>
    <mergeCell ref="A109:D109"/>
    <mergeCell ref="A112:D112"/>
    <mergeCell ref="A113:B113"/>
    <mergeCell ref="A92:D92"/>
    <mergeCell ref="A93:D93"/>
    <mergeCell ref="A102:D102"/>
    <mergeCell ref="A101:D101"/>
    <mergeCell ref="A110:D110"/>
    <mergeCell ref="A111:D111"/>
    <mergeCell ref="A104:B104"/>
    <mergeCell ref="B105:E105"/>
    <mergeCell ref="A106:B106"/>
    <mergeCell ref="A107:C107"/>
    <mergeCell ref="A108:D108"/>
    <mergeCell ref="A97:B97"/>
    <mergeCell ref="A98:C98"/>
    <mergeCell ref="B66:E66"/>
    <mergeCell ref="A73:D73"/>
    <mergeCell ref="A57:B57"/>
    <mergeCell ref="B56:E56"/>
    <mergeCell ref="A61:D61"/>
    <mergeCell ref="A62:D62"/>
    <mergeCell ref="A64:D64"/>
    <mergeCell ref="A63:D63"/>
    <mergeCell ref="A81:D81"/>
    <mergeCell ref="A77:B77"/>
    <mergeCell ref="B76:E76"/>
    <mergeCell ref="A67:B67"/>
    <mergeCell ref="A71:D71"/>
    <mergeCell ref="A72:D72"/>
    <mergeCell ref="A74:D74"/>
  </mergeCells>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A57E84-BEEB-4BAC-BBFC-6E8D5F69D710}">
  <sheetPr>
    <tabColor rgb="FF7030A0"/>
  </sheetPr>
  <dimension ref="A1:G108"/>
  <sheetViews>
    <sheetView view="pageBreakPreview" topLeftCell="A51" zoomScale="90" zoomScaleNormal="95" zoomScaleSheetLayoutView="90" workbookViewId="0">
      <selection activeCell="E75" sqref="E75"/>
    </sheetView>
  </sheetViews>
  <sheetFormatPr defaultColWidth="9" defaultRowHeight="13.2" x14ac:dyDescent="0.25"/>
  <cols>
    <col min="1" max="1" width="19.5" style="31" customWidth="1"/>
    <col min="2" max="2" width="14" style="31" customWidth="1"/>
    <col min="3" max="3" width="19" style="31" customWidth="1"/>
    <col min="4" max="4" width="17.19921875" style="31" customWidth="1"/>
    <col min="5" max="5" width="15" style="38" customWidth="1"/>
    <col min="6" max="16384" width="9" style="29"/>
  </cols>
  <sheetData>
    <row r="1" spans="1:5" x14ac:dyDescent="0.25">
      <c r="A1" s="33"/>
      <c r="B1" s="34"/>
      <c r="C1" s="35"/>
      <c r="D1" s="35"/>
      <c r="E1" s="36"/>
    </row>
    <row r="2" spans="1:5" x14ac:dyDescent="0.25">
      <c r="A2" s="33" t="s">
        <v>820</v>
      </c>
      <c r="B2" s="34"/>
      <c r="C2" s="35"/>
      <c r="D2" s="35"/>
      <c r="E2" s="36"/>
    </row>
    <row r="3" spans="1:5" x14ac:dyDescent="0.25">
      <c r="A3" s="33" t="s">
        <v>2</v>
      </c>
      <c r="B3" s="34"/>
      <c r="C3" s="35"/>
      <c r="D3" s="35"/>
      <c r="E3" s="36"/>
    </row>
    <row r="4" spans="1:5" x14ac:dyDescent="0.25">
      <c r="A4" s="33" t="s">
        <v>1121</v>
      </c>
      <c r="B4" s="34"/>
      <c r="C4" s="35"/>
      <c r="D4" s="35"/>
      <c r="E4" s="36"/>
    </row>
    <row r="5" spans="1:5" ht="13.8" thickBot="1" x14ac:dyDescent="0.3">
      <c r="A5" s="33"/>
      <c r="B5" s="34"/>
      <c r="C5" s="35"/>
      <c r="D5" s="35"/>
      <c r="E5" s="36"/>
    </row>
    <row r="6" spans="1:5" s="39" customFormat="1" ht="21" customHeight="1" thickBot="1" x14ac:dyDescent="0.3">
      <c r="A6" s="244" t="s">
        <v>1122</v>
      </c>
      <c r="B6" s="245"/>
      <c r="C6" s="245"/>
      <c r="D6" s="245"/>
      <c r="E6" s="246"/>
    </row>
    <row r="7" spans="1:5" x14ac:dyDescent="0.25">
      <c r="A7" s="30"/>
      <c r="E7" s="32"/>
    </row>
    <row r="8" spans="1:5" ht="17.25" customHeight="1" x14ac:dyDescent="0.25">
      <c r="A8" s="40" t="s">
        <v>867</v>
      </c>
      <c r="B8" s="239" t="s">
        <v>238</v>
      </c>
      <c r="C8" s="239"/>
      <c r="D8" s="239"/>
      <c r="E8" s="239"/>
    </row>
    <row r="9" spans="1:5" s="39" customFormat="1" ht="30" customHeight="1" x14ac:dyDescent="0.25">
      <c r="A9" s="41" t="s">
        <v>1093</v>
      </c>
      <c r="B9" s="223" t="s">
        <v>240</v>
      </c>
      <c r="C9" s="223"/>
      <c r="D9" s="223"/>
      <c r="E9" s="223"/>
    </row>
    <row r="10" spans="1:5" ht="14.25" customHeight="1" x14ac:dyDescent="0.25">
      <c r="A10" s="257" t="s">
        <v>821</v>
      </c>
      <c r="B10" s="258"/>
      <c r="C10" s="258" t="s">
        <v>822</v>
      </c>
      <c r="D10" s="258"/>
      <c r="E10" s="95" t="s">
        <v>866</v>
      </c>
    </row>
    <row r="11" spans="1:5" ht="14.25" customHeight="1" x14ac:dyDescent="0.25">
      <c r="A11" s="279" t="s">
        <v>889</v>
      </c>
      <c r="B11" s="280"/>
      <c r="C11" s="79"/>
      <c r="D11" s="79"/>
      <c r="E11" s="55"/>
    </row>
    <row r="12" spans="1:5" ht="14.25" customHeight="1" x14ac:dyDescent="0.25">
      <c r="A12" s="97" t="s">
        <v>1094</v>
      </c>
      <c r="B12" s="96"/>
      <c r="C12" s="278">
        <f>2.5*1.25</f>
        <v>3.125</v>
      </c>
      <c r="D12" s="278"/>
      <c r="E12" s="55">
        <f t="shared" ref="E12:E18" si="0">C12</f>
        <v>3.125</v>
      </c>
    </row>
    <row r="13" spans="1:5" ht="12.75" customHeight="1" x14ac:dyDescent="0.25">
      <c r="A13" s="276" t="s">
        <v>1095</v>
      </c>
      <c r="B13" s="277"/>
      <c r="C13" s="278">
        <v>43.5</v>
      </c>
      <c r="D13" s="278"/>
      <c r="E13" s="55">
        <f t="shared" si="0"/>
        <v>43.5</v>
      </c>
    </row>
    <row r="14" spans="1:5" ht="14.25" customHeight="1" x14ac:dyDescent="0.25">
      <c r="A14" s="276" t="s">
        <v>1084</v>
      </c>
      <c r="B14" s="277"/>
      <c r="C14" s="278">
        <f>(20.09*2)+22.8</f>
        <v>62.980000000000004</v>
      </c>
      <c r="D14" s="278"/>
      <c r="E14" s="55">
        <f t="shared" si="0"/>
        <v>62.980000000000004</v>
      </c>
    </row>
    <row r="15" spans="1:5" ht="14.25" customHeight="1" x14ac:dyDescent="0.25">
      <c r="A15" s="276" t="s">
        <v>1085</v>
      </c>
      <c r="B15" s="277"/>
      <c r="C15" s="278">
        <v>25.87</v>
      </c>
      <c r="D15" s="278"/>
      <c r="E15" s="55">
        <f t="shared" si="0"/>
        <v>25.87</v>
      </c>
    </row>
    <row r="16" spans="1:5" ht="14.25" customHeight="1" x14ac:dyDescent="0.25">
      <c r="A16" s="276" t="s">
        <v>869</v>
      </c>
      <c r="B16" s="277"/>
      <c r="C16" s="278">
        <v>35.04</v>
      </c>
      <c r="D16" s="278"/>
      <c r="E16" s="55">
        <f t="shared" si="0"/>
        <v>35.04</v>
      </c>
    </row>
    <row r="17" spans="1:5" ht="14.25" customHeight="1" x14ac:dyDescent="0.25">
      <c r="A17" s="276" t="s">
        <v>1469</v>
      </c>
      <c r="B17" s="277"/>
      <c r="C17" s="278">
        <f>11.57+9.02</f>
        <v>20.59</v>
      </c>
      <c r="D17" s="278"/>
      <c r="E17" s="55">
        <f t="shared" si="0"/>
        <v>20.59</v>
      </c>
    </row>
    <row r="18" spans="1:5" ht="14.25" customHeight="1" x14ac:dyDescent="0.25">
      <c r="A18" s="276" t="s">
        <v>1470</v>
      </c>
      <c r="B18" s="277"/>
      <c r="C18" s="278">
        <f>15.58+4.36</f>
        <v>19.940000000000001</v>
      </c>
      <c r="D18" s="278"/>
      <c r="E18" s="55">
        <f t="shared" si="0"/>
        <v>19.940000000000001</v>
      </c>
    </row>
    <row r="19" spans="1:5" ht="14.25" customHeight="1" x14ac:dyDescent="0.25">
      <c r="A19" s="279" t="s">
        <v>1096</v>
      </c>
      <c r="B19" s="280"/>
      <c r="C19" s="278"/>
      <c r="D19" s="278"/>
      <c r="E19" s="55"/>
    </row>
    <row r="20" spans="1:5" ht="14.25" customHeight="1" x14ac:dyDescent="0.25">
      <c r="A20" s="276" t="s">
        <v>1097</v>
      </c>
      <c r="B20" s="277"/>
      <c r="C20" s="278">
        <v>21.42</v>
      </c>
      <c r="D20" s="278"/>
      <c r="E20" s="55">
        <f t="shared" ref="E20:E31" si="1">C20</f>
        <v>21.42</v>
      </c>
    </row>
    <row r="21" spans="1:5" ht="12.75" customHeight="1" x14ac:dyDescent="0.25">
      <c r="A21" s="276" t="s">
        <v>1460</v>
      </c>
      <c r="B21" s="277"/>
      <c r="C21" s="278">
        <v>11.14</v>
      </c>
      <c r="D21" s="278"/>
      <c r="E21" s="55">
        <f t="shared" ref="E21:E22" si="2">C21</f>
        <v>11.14</v>
      </c>
    </row>
    <row r="22" spans="1:5" ht="12.75" customHeight="1" x14ac:dyDescent="0.25">
      <c r="A22" s="276" t="s">
        <v>1462</v>
      </c>
      <c r="B22" s="277"/>
      <c r="C22" s="278">
        <v>8.3000000000000007</v>
      </c>
      <c r="D22" s="278"/>
      <c r="E22" s="55">
        <f t="shared" si="2"/>
        <v>8.3000000000000007</v>
      </c>
    </row>
    <row r="23" spans="1:5" ht="12.75" customHeight="1" x14ac:dyDescent="0.25">
      <c r="A23" s="276" t="s">
        <v>1461</v>
      </c>
      <c r="B23" s="277"/>
      <c r="C23" s="278">
        <v>10.31</v>
      </c>
      <c r="D23" s="278"/>
      <c r="E23" s="55">
        <f t="shared" ref="E23" si="3">C23</f>
        <v>10.31</v>
      </c>
    </row>
    <row r="24" spans="1:5" ht="14.25" customHeight="1" x14ac:dyDescent="0.25">
      <c r="A24" s="276" t="s">
        <v>1463</v>
      </c>
      <c r="B24" s="277"/>
      <c r="C24" s="278">
        <v>23.58</v>
      </c>
      <c r="D24" s="278"/>
      <c r="E24" s="55">
        <f t="shared" si="1"/>
        <v>23.58</v>
      </c>
    </row>
    <row r="25" spans="1:5" ht="14.25" customHeight="1" x14ac:dyDescent="0.25">
      <c r="A25" s="276" t="s">
        <v>1466</v>
      </c>
      <c r="B25" s="277"/>
      <c r="C25" s="278">
        <v>29.65</v>
      </c>
      <c r="D25" s="278"/>
      <c r="E25" s="55">
        <f t="shared" ref="E25" si="4">C25</f>
        <v>29.65</v>
      </c>
    </row>
    <row r="26" spans="1:5" ht="12.75" customHeight="1" x14ac:dyDescent="0.25">
      <c r="A26" s="276" t="s">
        <v>1099</v>
      </c>
      <c r="B26" s="277"/>
      <c r="C26" s="278">
        <v>5.72</v>
      </c>
      <c r="D26" s="278"/>
      <c r="E26" s="55">
        <f t="shared" si="1"/>
        <v>5.72</v>
      </c>
    </row>
    <row r="27" spans="1:5" ht="14.25" customHeight="1" x14ac:dyDescent="0.25">
      <c r="A27" s="276" t="s">
        <v>1100</v>
      </c>
      <c r="B27" s="277"/>
      <c r="C27" s="278">
        <v>46.93</v>
      </c>
      <c r="D27" s="278"/>
      <c r="E27" s="55">
        <f t="shared" si="1"/>
        <v>46.93</v>
      </c>
    </row>
    <row r="28" spans="1:5" ht="14.25" customHeight="1" x14ac:dyDescent="0.25">
      <c r="A28" s="276" t="s">
        <v>1101</v>
      </c>
      <c r="B28" s="277"/>
      <c r="C28" s="278">
        <v>26.3</v>
      </c>
      <c r="D28" s="278"/>
      <c r="E28" s="55">
        <f t="shared" si="1"/>
        <v>26.3</v>
      </c>
    </row>
    <row r="29" spans="1:5" ht="14.25" customHeight="1" x14ac:dyDescent="0.25">
      <c r="A29" s="276" t="s">
        <v>1464</v>
      </c>
      <c r="B29" s="277"/>
      <c r="C29" s="278">
        <v>17.7</v>
      </c>
      <c r="D29" s="278"/>
      <c r="E29" s="55">
        <f t="shared" si="1"/>
        <v>17.7</v>
      </c>
    </row>
    <row r="30" spans="1:5" ht="14.25" customHeight="1" x14ac:dyDescent="0.25">
      <c r="A30" s="276" t="s">
        <v>1465</v>
      </c>
      <c r="B30" s="277"/>
      <c r="C30" s="278">
        <f>7+(18*0.175*1.2)</f>
        <v>10.78</v>
      </c>
      <c r="D30" s="278"/>
      <c r="E30" s="55">
        <f t="shared" si="1"/>
        <v>10.78</v>
      </c>
    </row>
    <row r="31" spans="1:5" ht="14.25" customHeight="1" x14ac:dyDescent="0.25">
      <c r="A31" s="97" t="s">
        <v>894</v>
      </c>
      <c r="B31" s="96"/>
      <c r="C31" s="278">
        <f>57.21+(11*0.12)</f>
        <v>58.53</v>
      </c>
      <c r="D31" s="278"/>
      <c r="E31" s="55">
        <f t="shared" si="1"/>
        <v>58.53</v>
      </c>
    </row>
    <row r="32" spans="1:5" ht="14.25" customHeight="1" x14ac:dyDescent="0.25">
      <c r="A32" s="279" t="s">
        <v>1103</v>
      </c>
      <c r="B32" s="280"/>
      <c r="C32" s="278"/>
      <c r="D32" s="278"/>
      <c r="E32" s="55"/>
    </row>
    <row r="33" spans="1:5" ht="12.75" customHeight="1" x14ac:dyDescent="0.25">
      <c r="A33" s="276" t="s">
        <v>1098</v>
      </c>
      <c r="B33" s="277"/>
      <c r="C33" s="278">
        <v>29.8</v>
      </c>
      <c r="D33" s="278"/>
      <c r="E33" s="55">
        <f>C33</f>
        <v>29.8</v>
      </c>
    </row>
    <row r="34" spans="1:5" ht="14.25" customHeight="1" x14ac:dyDescent="0.25">
      <c r="A34" s="276" t="s">
        <v>1085</v>
      </c>
      <c r="B34" s="277"/>
      <c r="C34" s="278">
        <v>11.08</v>
      </c>
      <c r="D34" s="278"/>
      <c r="E34" s="55">
        <f>C34</f>
        <v>11.08</v>
      </c>
    </row>
    <row r="35" spans="1:5" ht="14.25" customHeight="1" x14ac:dyDescent="0.25">
      <c r="A35" s="276" t="s">
        <v>1104</v>
      </c>
      <c r="B35" s="277"/>
      <c r="C35" s="278">
        <v>152.78</v>
      </c>
      <c r="D35" s="278"/>
      <c r="E35" s="55">
        <f>C35</f>
        <v>152.78</v>
      </c>
    </row>
    <row r="36" spans="1:5" ht="14.25" customHeight="1" x14ac:dyDescent="0.25">
      <c r="A36" s="276" t="s">
        <v>1458</v>
      </c>
      <c r="B36" s="277"/>
      <c r="C36" s="278">
        <f>12.73+(1.58*19*0.175)</f>
        <v>17.983499999999999</v>
      </c>
      <c r="D36" s="278"/>
      <c r="E36" s="55">
        <f>C36</f>
        <v>17.983499999999999</v>
      </c>
    </row>
    <row r="37" spans="1:5" ht="14.25" customHeight="1" x14ac:dyDescent="0.25">
      <c r="A37" s="276" t="s">
        <v>1459</v>
      </c>
      <c r="B37" s="277"/>
      <c r="C37" s="278">
        <v>2.34</v>
      </c>
      <c r="D37" s="278"/>
      <c r="E37" s="55">
        <f>C37</f>
        <v>2.34</v>
      </c>
    </row>
    <row r="38" spans="1:5" ht="12.75" customHeight="1" x14ac:dyDescent="0.25">
      <c r="A38" s="279" t="s">
        <v>996</v>
      </c>
      <c r="B38" s="280"/>
      <c r="C38" s="278"/>
      <c r="D38" s="278"/>
      <c r="E38" s="55"/>
    </row>
    <row r="39" spans="1:5" ht="14.25" customHeight="1" x14ac:dyDescent="0.25">
      <c r="A39" s="276" t="s">
        <v>1450</v>
      </c>
      <c r="B39" s="277"/>
      <c r="C39" s="278">
        <v>54.84</v>
      </c>
      <c r="D39" s="278"/>
      <c r="E39" s="55">
        <f t="shared" ref="E39:E49" si="5">C39</f>
        <v>54.84</v>
      </c>
    </row>
    <row r="40" spans="1:5" ht="12.75" customHeight="1" x14ac:dyDescent="0.25">
      <c r="A40" s="276" t="s">
        <v>1108</v>
      </c>
      <c r="B40" s="277"/>
      <c r="C40" s="278">
        <v>19.5</v>
      </c>
      <c r="D40" s="278"/>
      <c r="E40" s="55">
        <f>C40</f>
        <v>19.5</v>
      </c>
    </row>
    <row r="41" spans="1:5" ht="14.25" customHeight="1" x14ac:dyDescent="0.25">
      <c r="A41" s="276" t="s">
        <v>1107</v>
      </c>
      <c r="B41" s="277"/>
      <c r="C41" s="278">
        <v>16.95</v>
      </c>
      <c r="D41" s="278"/>
      <c r="E41" s="55">
        <f>C41</f>
        <v>16.95</v>
      </c>
    </row>
    <row r="42" spans="1:5" ht="14.25" customHeight="1" x14ac:dyDescent="0.25">
      <c r="A42" s="276" t="s">
        <v>1451</v>
      </c>
      <c r="B42" s="277"/>
      <c r="C42" s="278">
        <v>120.1</v>
      </c>
      <c r="D42" s="278"/>
      <c r="E42" s="55">
        <f t="shared" si="5"/>
        <v>120.1</v>
      </c>
    </row>
    <row r="43" spans="1:5" ht="14.25" customHeight="1" x14ac:dyDescent="0.25">
      <c r="A43" s="276" t="s">
        <v>1453</v>
      </c>
      <c r="B43" s="277"/>
      <c r="C43" s="278">
        <v>29.65</v>
      </c>
      <c r="D43" s="278"/>
      <c r="E43" s="55">
        <f t="shared" si="5"/>
        <v>29.65</v>
      </c>
    </row>
    <row r="44" spans="1:5" ht="14.25" customHeight="1" x14ac:dyDescent="0.25">
      <c r="A44" s="276" t="s">
        <v>1454</v>
      </c>
      <c r="B44" s="277"/>
      <c r="C44" s="278">
        <f>3.1+(5*0.175*1.2)</f>
        <v>4.1500000000000004</v>
      </c>
      <c r="D44" s="278"/>
      <c r="E44" s="55">
        <f t="shared" ref="E44" si="6">C44</f>
        <v>4.1500000000000004</v>
      </c>
    </row>
    <row r="45" spans="1:5" ht="14.25" customHeight="1" x14ac:dyDescent="0.25">
      <c r="A45" s="276" t="s">
        <v>1455</v>
      </c>
      <c r="B45" s="277"/>
      <c r="C45" s="278">
        <f>12.28+(17*1.25*0.175)</f>
        <v>15.998749999999999</v>
      </c>
      <c r="D45" s="278"/>
      <c r="E45" s="55">
        <f t="shared" ref="E45" si="7">C45</f>
        <v>15.998749999999999</v>
      </c>
    </row>
    <row r="46" spans="1:5" ht="14.25" customHeight="1" x14ac:dyDescent="0.25">
      <c r="A46" s="276" t="s">
        <v>1109</v>
      </c>
      <c r="B46" s="277"/>
      <c r="C46" s="278">
        <v>7.58</v>
      </c>
      <c r="D46" s="278"/>
      <c r="E46" s="55">
        <f t="shared" si="5"/>
        <v>7.58</v>
      </c>
    </row>
    <row r="47" spans="1:5" ht="14.25" customHeight="1" x14ac:dyDescent="0.25">
      <c r="A47" s="97" t="s">
        <v>1452</v>
      </c>
      <c r="B47" s="96"/>
      <c r="C47" s="278">
        <v>8.48</v>
      </c>
      <c r="D47" s="278"/>
      <c r="E47" s="55">
        <f t="shared" si="5"/>
        <v>8.48</v>
      </c>
    </row>
    <row r="48" spans="1:5" ht="14.25" customHeight="1" x14ac:dyDescent="0.25">
      <c r="A48" s="276" t="s">
        <v>1110</v>
      </c>
      <c r="B48" s="277"/>
      <c r="C48" s="278">
        <v>33.869999999999997</v>
      </c>
      <c r="D48" s="278"/>
      <c r="E48" s="55">
        <f t="shared" si="5"/>
        <v>33.869999999999997</v>
      </c>
    </row>
    <row r="49" spans="1:5" ht="12.75" customHeight="1" x14ac:dyDescent="0.25">
      <c r="A49" s="276" t="s">
        <v>894</v>
      </c>
      <c r="B49" s="277"/>
      <c r="C49" s="278">
        <f>91.66+((12*5)*0.12)</f>
        <v>98.86</v>
      </c>
      <c r="D49" s="278"/>
      <c r="E49" s="55">
        <f t="shared" si="5"/>
        <v>98.86</v>
      </c>
    </row>
    <row r="50" spans="1:5" ht="14.25" customHeight="1" x14ac:dyDescent="0.25">
      <c r="A50" s="279" t="s">
        <v>1456</v>
      </c>
      <c r="B50" s="280"/>
      <c r="C50" s="278"/>
      <c r="D50" s="278"/>
      <c r="E50" s="55"/>
    </row>
    <row r="51" spans="1:5" ht="14.25" customHeight="1" x14ac:dyDescent="0.25">
      <c r="A51" s="276" t="s">
        <v>1111</v>
      </c>
      <c r="B51" s="277"/>
      <c r="C51" s="278">
        <f>73.9*2</f>
        <v>147.80000000000001</v>
      </c>
      <c r="D51" s="278"/>
      <c r="E51" s="55">
        <f t="shared" ref="E51:E61" si="8">C51</f>
        <v>147.80000000000001</v>
      </c>
    </row>
    <row r="52" spans="1:5" ht="14.25" customHeight="1" x14ac:dyDescent="0.25">
      <c r="A52" s="276" t="s">
        <v>1112</v>
      </c>
      <c r="B52" s="277"/>
      <c r="C52" s="278">
        <f>98.37*2</f>
        <v>196.74</v>
      </c>
      <c r="D52" s="278"/>
      <c r="E52" s="55">
        <f t="shared" si="8"/>
        <v>196.74</v>
      </c>
    </row>
    <row r="53" spans="1:5" ht="14.25" customHeight="1" x14ac:dyDescent="0.25">
      <c r="A53" s="276" t="s">
        <v>1113</v>
      </c>
      <c r="B53" s="277"/>
      <c r="C53" s="278">
        <f>111.58*2</f>
        <v>223.16</v>
      </c>
      <c r="D53" s="278"/>
      <c r="E53" s="55">
        <f t="shared" si="8"/>
        <v>223.16</v>
      </c>
    </row>
    <row r="54" spans="1:5" ht="14.25" customHeight="1" x14ac:dyDescent="0.25">
      <c r="A54" s="276" t="s">
        <v>1114</v>
      </c>
      <c r="B54" s="277"/>
      <c r="C54" s="278">
        <f>16.72*2</f>
        <v>33.44</v>
      </c>
      <c r="D54" s="278"/>
      <c r="E54" s="55">
        <f t="shared" si="8"/>
        <v>33.44</v>
      </c>
    </row>
    <row r="55" spans="1:5" ht="14.25" customHeight="1" x14ac:dyDescent="0.25">
      <c r="A55" s="276" t="s">
        <v>1448</v>
      </c>
      <c r="B55" s="277"/>
      <c r="C55" s="278">
        <f>41.92*2</f>
        <v>83.84</v>
      </c>
      <c r="D55" s="278"/>
      <c r="E55" s="55">
        <f t="shared" si="8"/>
        <v>83.84</v>
      </c>
    </row>
    <row r="56" spans="1:5" ht="14.25" customHeight="1" x14ac:dyDescent="0.25">
      <c r="A56" s="97" t="s">
        <v>1449</v>
      </c>
      <c r="B56" s="96"/>
      <c r="C56" s="278">
        <f>4.97*2</f>
        <v>9.94</v>
      </c>
      <c r="D56" s="278"/>
      <c r="E56" s="55">
        <f t="shared" si="8"/>
        <v>9.94</v>
      </c>
    </row>
    <row r="57" spans="1:5" ht="14.25" customHeight="1" x14ac:dyDescent="0.25">
      <c r="A57" s="97" t="s">
        <v>1105</v>
      </c>
      <c r="B57" s="96"/>
      <c r="C57" s="278">
        <f>(20+((2.9*0.175)*11))*2</f>
        <v>51.164999999999999</v>
      </c>
      <c r="D57" s="278"/>
      <c r="E57" s="55">
        <f t="shared" si="8"/>
        <v>51.164999999999999</v>
      </c>
    </row>
    <row r="58" spans="1:5" ht="14.25" customHeight="1" x14ac:dyDescent="0.25">
      <c r="A58" s="276" t="s">
        <v>1106</v>
      </c>
      <c r="B58" s="277"/>
      <c r="C58" s="278">
        <f>36.71*2</f>
        <v>73.42</v>
      </c>
      <c r="D58" s="278"/>
      <c r="E58" s="55">
        <f t="shared" si="8"/>
        <v>73.42</v>
      </c>
    </row>
    <row r="59" spans="1:5" ht="14.25" customHeight="1" x14ac:dyDescent="0.25">
      <c r="A59" s="276" t="s">
        <v>1115</v>
      </c>
      <c r="B59" s="277"/>
      <c r="C59" s="278">
        <f>28.43*2</f>
        <v>56.86</v>
      </c>
      <c r="D59" s="278"/>
      <c r="E59" s="55">
        <f t="shared" si="8"/>
        <v>56.86</v>
      </c>
    </row>
    <row r="60" spans="1:5" ht="14.25" customHeight="1" x14ac:dyDescent="0.25">
      <c r="A60" s="276" t="s">
        <v>1102</v>
      </c>
      <c r="B60" s="277"/>
      <c r="C60" s="278">
        <f>41.4*2</f>
        <v>82.8</v>
      </c>
      <c r="D60" s="278"/>
      <c r="E60" s="55">
        <f t="shared" si="8"/>
        <v>82.8</v>
      </c>
    </row>
    <row r="61" spans="1:5" ht="14.25" customHeight="1" x14ac:dyDescent="0.25">
      <c r="A61" s="276" t="s">
        <v>869</v>
      </c>
      <c r="B61" s="277"/>
      <c r="C61" s="278">
        <f>8.64*2</f>
        <v>17.28</v>
      </c>
      <c r="D61" s="278"/>
      <c r="E61" s="55">
        <f t="shared" si="8"/>
        <v>17.28</v>
      </c>
    </row>
    <row r="62" spans="1:5" ht="14.25" customHeight="1" x14ac:dyDescent="0.25">
      <c r="A62" s="279" t="s">
        <v>1457</v>
      </c>
      <c r="B62" s="280"/>
      <c r="C62" s="278"/>
      <c r="D62" s="278"/>
      <c r="E62" s="55"/>
    </row>
    <row r="63" spans="1:5" ht="14.25" customHeight="1" x14ac:dyDescent="0.25">
      <c r="A63" s="276" t="s">
        <v>1113</v>
      </c>
      <c r="B63" s="277"/>
      <c r="C63" s="278">
        <f>111.58*2</f>
        <v>223.16</v>
      </c>
      <c r="D63" s="278"/>
      <c r="E63" s="55">
        <f>C63</f>
        <v>223.16</v>
      </c>
    </row>
    <row r="64" spans="1:5" ht="14.25" customHeight="1" x14ac:dyDescent="0.25">
      <c r="A64" s="276" t="s">
        <v>1111</v>
      </c>
      <c r="B64" s="277"/>
      <c r="C64" s="278">
        <f>73.9*2</f>
        <v>147.80000000000001</v>
      </c>
      <c r="D64" s="278"/>
      <c r="E64" s="55">
        <f t="shared" ref="E64:E72" si="9">C64</f>
        <v>147.80000000000001</v>
      </c>
    </row>
    <row r="65" spans="1:7" ht="14.25" customHeight="1" x14ac:dyDescent="0.25">
      <c r="A65" s="276" t="s">
        <v>1114</v>
      </c>
      <c r="B65" s="277"/>
      <c r="C65" s="278">
        <f>16.72*2</f>
        <v>33.44</v>
      </c>
      <c r="D65" s="278"/>
      <c r="E65" s="55">
        <f t="shared" si="9"/>
        <v>33.44</v>
      </c>
    </row>
    <row r="66" spans="1:7" ht="14.25" customHeight="1" x14ac:dyDescent="0.25">
      <c r="A66" s="276" t="s">
        <v>1448</v>
      </c>
      <c r="B66" s="277"/>
      <c r="C66" s="278">
        <f>41.92*2</f>
        <v>83.84</v>
      </c>
      <c r="D66" s="278"/>
      <c r="E66" s="55">
        <f t="shared" si="9"/>
        <v>83.84</v>
      </c>
    </row>
    <row r="67" spans="1:7" ht="14.25" hidden="1" customHeight="1" x14ac:dyDescent="0.25">
      <c r="A67" s="97" t="s">
        <v>1449</v>
      </c>
      <c r="B67" s="96"/>
      <c r="C67" s="278">
        <f>4.97*2</f>
        <v>9.94</v>
      </c>
      <c r="D67" s="278"/>
      <c r="E67" s="55">
        <f t="shared" si="9"/>
        <v>9.94</v>
      </c>
    </row>
    <row r="68" spans="1:7" ht="14.25" hidden="1" customHeight="1" x14ac:dyDescent="0.25">
      <c r="A68" s="97" t="s">
        <v>1105</v>
      </c>
      <c r="B68" s="96"/>
      <c r="C68" s="278">
        <f>(20+((2.9*0.175)*11))*2</f>
        <v>51.164999999999999</v>
      </c>
      <c r="D68" s="278"/>
      <c r="E68" s="55">
        <f t="shared" si="9"/>
        <v>51.164999999999999</v>
      </c>
    </row>
    <row r="69" spans="1:7" ht="14.25" hidden="1" customHeight="1" x14ac:dyDescent="0.25">
      <c r="A69" s="276" t="s">
        <v>1445</v>
      </c>
      <c r="B69" s="277"/>
      <c r="C69" s="278">
        <f>5.25*2</f>
        <v>10.5</v>
      </c>
      <c r="D69" s="278"/>
      <c r="E69" s="55">
        <f t="shared" si="9"/>
        <v>10.5</v>
      </c>
    </row>
    <row r="70" spans="1:7" ht="14.25" hidden="1" customHeight="1" x14ac:dyDescent="0.25">
      <c r="A70" s="276" t="s">
        <v>1446</v>
      </c>
      <c r="B70" s="277"/>
      <c r="C70" s="278">
        <f>17.01*2</f>
        <v>34.020000000000003</v>
      </c>
      <c r="D70" s="278"/>
      <c r="E70" s="55">
        <f t="shared" si="9"/>
        <v>34.020000000000003</v>
      </c>
    </row>
    <row r="71" spans="1:7" ht="14.25" hidden="1" customHeight="1" x14ac:dyDescent="0.25">
      <c r="A71" s="276" t="s">
        <v>1106</v>
      </c>
      <c r="B71" s="277"/>
      <c r="C71" s="278">
        <f>48.05*2</f>
        <v>96.1</v>
      </c>
      <c r="D71" s="278"/>
      <c r="E71" s="55">
        <f t="shared" si="9"/>
        <v>96.1</v>
      </c>
    </row>
    <row r="72" spans="1:7" ht="14.25" hidden="1" customHeight="1" x14ac:dyDescent="0.25">
      <c r="A72" s="276" t="s">
        <v>1447</v>
      </c>
      <c r="B72" s="277"/>
      <c r="C72" s="278">
        <f>9.45*2</f>
        <v>18.899999999999999</v>
      </c>
      <c r="D72" s="278"/>
      <c r="E72" s="55">
        <f t="shared" si="9"/>
        <v>18.899999999999999</v>
      </c>
    </row>
    <row r="73" spans="1:7" ht="14.25" hidden="1" customHeight="1" x14ac:dyDescent="0.25">
      <c r="A73" s="276" t="s">
        <v>1112</v>
      </c>
      <c r="B73" s="277"/>
      <c r="C73" s="278">
        <f>98.37*2</f>
        <v>196.74</v>
      </c>
      <c r="D73" s="278"/>
      <c r="E73" s="55">
        <f>C73</f>
        <v>196.74</v>
      </c>
    </row>
    <row r="74" spans="1:7" ht="14.25" customHeight="1" x14ac:dyDescent="0.25">
      <c r="A74" s="224" t="s">
        <v>1117</v>
      </c>
      <c r="B74" s="225"/>
      <c r="C74" s="225"/>
      <c r="D74" s="225"/>
      <c r="E74" s="55">
        <f>SUM(E12:E66)</f>
        <v>2570.0522500000006</v>
      </c>
    </row>
    <row r="75" spans="1:7" ht="13.5" customHeight="1" x14ac:dyDescent="0.25">
      <c r="A75" s="224" t="s">
        <v>1116</v>
      </c>
      <c r="B75" s="225"/>
      <c r="C75" s="225"/>
      <c r="D75" s="225"/>
      <c r="E75" s="55">
        <v>2970.02</v>
      </c>
    </row>
    <row r="76" spans="1:7" ht="14.25" customHeight="1" x14ac:dyDescent="0.25">
      <c r="A76" s="224" t="s">
        <v>1467</v>
      </c>
      <c r="B76" s="225"/>
      <c r="C76" s="225"/>
      <c r="D76" s="225"/>
      <c r="E76" s="55">
        <v>1944.8</v>
      </c>
      <c r="G76" s="173">
        <f>E74-E76</f>
        <v>625.25225000000069</v>
      </c>
    </row>
    <row r="77" spans="1:7" ht="14.25" customHeight="1" x14ac:dyDescent="0.25">
      <c r="A77" s="291" t="s">
        <v>1468</v>
      </c>
      <c r="B77" s="292"/>
      <c r="C77" s="292"/>
      <c r="D77" s="292"/>
      <c r="E77" s="145">
        <f>E74-E76</f>
        <v>625.25225000000069</v>
      </c>
    </row>
    <row r="78" spans="1:7" ht="14.25" customHeight="1" x14ac:dyDescent="0.25">
      <c r="A78" s="289"/>
      <c r="B78" s="290"/>
      <c r="C78" s="102"/>
      <c r="D78" s="102"/>
      <c r="E78" s="93"/>
    </row>
    <row r="79" spans="1:7" s="39" customFormat="1" ht="27.75" customHeight="1" x14ac:dyDescent="0.25">
      <c r="A79" s="41" t="s">
        <v>1436</v>
      </c>
      <c r="B79" s="223" t="s">
        <v>265</v>
      </c>
      <c r="C79" s="223"/>
      <c r="D79" s="223"/>
      <c r="E79" s="223"/>
    </row>
    <row r="80" spans="1:7" ht="14.25" customHeight="1" x14ac:dyDescent="0.25">
      <c r="A80" s="257" t="s">
        <v>821</v>
      </c>
      <c r="B80" s="258"/>
      <c r="C80" s="44" t="s">
        <v>822</v>
      </c>
      <c r="D80" s="144"/>
      <c r="E80" s="95" t="s">
        <v>868</v>
      </c>
    </row>
    <row r="81" spans="1:5" ht="14.25" customHeight="1" x14ac:dyDescent="0.25">
      <c r="A81" s="284" t="s">
        <v>1426</v>
      </c>
      <c r="B81" s="285"/>
      <c r="C81" s="98">
        <f>970.23</f>
        <v>970.23</v>
      </c>
      <c r="D81" s="98"/>
      <c r="E81" s="99">
        <f>C81</f>
        <v>970.23</v>
      </c>
    </row>
    <row r="82" spans="1:5" ht="14.25" customHeight="1" x14ac:dyDescent="0.25">
      <c r="A82" s="276" t="s">
        <v>1437</v>
      </c>
      <c r="B82" s="277"/>
      <c r="C82" s="79">
        <f>59.04+12.25</f>
        <v>71.289999999999992</v>
      </c>
      <c r="D82" s="79"/>
      <c r="E82" s="99">
        <f>C82</f>
        <v>71.289999999999992</v>
      </c>
    </row>
    <row r="83" spans="1:5" ht="14.25" customHeight="1" x14ac:dyDescent="0.25">
      <c r="A83" s="276" t="s">
        <v>1442</v>
      </c>
      <c r="B83" s="277"/>
      <c r="C83" s="79">
        <f>331.48-45</f>
        <v>286.48</v>
      </c>
      <c r="D83" s="79"/>
      <c r="E83" s="99">
        <f>C83</f>
        <v>286.48</v>
      </c>
    </row>
    <row r="84" spans="1:5" x14ac:dyDescent="0.25">
      <c r="A84" s="286" t="s">
        <v>1440</v>
      </c>
      <c r="B84" s="287"/>
      <c r="C84" s="287"/>
      <c r="D84" s="288"/>
      <c r="E84" s="55">
        <f xml:space="preserve"> SUM(E81:E83)</f>
        <v>1328</v>
      </c>
    </row>
    <row r="85" spans="1:5" x14ac:dyDescent="0.25">
      <c r="A85" s="286" t="s">
        <v>1438</v>
      </c>
      <c r="B85" s="287"/>
      <c r="C85" s="287"/>
      <c r="D85" s="288"/>
      <c r="E85" s="55">
        <v>1041.53</v>
      </c>
    </row>
    <row r="86" spans="1:5" x14ac:dyDescent="0.25">
      <c r="A86" s="286" t="s">
        <v>1443</v>
      </c>
      <c r="B86" s="287"/>
      <c r="C86" s="287"/>
      <c r="D86" s="288"/>
      <c r="E86" s="55">
        <v>0</v>
      </c>
    </row>
    <row r="87" spans="1:5" x14ac:dyDescent="0.25">
      <c r="A87" s="286" t="s">
        <v>1444</v>
      </c>
      <c r="B87" s="287"/>
      <c r="C87" s="287"/>
      <c r="D87" s="288"/>
      <c r="E87" s="55">
        <v>1041.53</v>
      </c>
    </row>
    <row r="88" spans="1:5" x14ac:dyDescent="0.25">
      <c r="A88" s="281" t="s">
        <v>1439</v>
      </c>
      <c r="B88" s="282"/>
      <c r="C88" s="282"/>
      <c r="D88" s="283"/>
      <c r="E88" s="78">
        <f>E85-E84</f>
        <v>-286.47000000000003</v>
      </c>
    </row>
    <row r="89" spans="1:5" x14ac:dyDescent="0.25">
      <c r="A89" s="30"/>
      <c r="E89" s="32"/>
    </row>
    <row r="90" spans="1:5" s="39" customFormat="1" ht="27.75" customHeight="1" x14ac:dyDescent="0.25">
      <c r="A90" s="41" t="s">
        <v>1424</v>
      </c>
      <c r="B90" s="223" t="s">
        <v>1018</v>
      </c>
      <c r="C90" s="223"/>
      <c r="D90" s="223"/>
      <c r="E90" s="223"/>
    </row>
    <row r="91" spans="1:5" ht="14.25" customHeight="1" x14ac:dyDescent="0.25">
      <c r="A91" s="257" t="s">
        <v>821</v>
      </c>
      <c r="B91" s="258"/>
      <c r="C91" s="44" t="s">
        <v>1425</v>
      </c>
      <c r="D91" s="144"/>
      <c r="E91" s="95" t="s">
        <v>1123</v>
      </c>
    </row>
    <row r="92" spans="1:5" ht="14.25" customHeight="1" x14ac:dyDescent="0.25">
      <c r="A92" s="284" t="s">
        <v>1426</v>
      </c>
      <c r="B92" s="285"/>
      <c r="C92" s="98">
        <v>2261</v>
      </c>
      <c r="D92" s="98"/>
      <c r="E92" s="99">
        <f>C92</f>
        <v>2261</v>
      </c>
    </row>
    <row r="93" spans="1:5" ht="14.25" customHeight="1" x14ac:dyDescent="0.25">
      <c r="A93" s="284" t="s">
        <v>1441</v>
      </c>
      <c r="B93" s="285"/>
      <c r="C93" s="98">
        <v>629.48</v>
      </c>
      <c r="D93" s="98"/>
      <c r="E93" s="99">
        <f>C93</f>
        <v>629.48</v>
      </c>
    </row>
    <row r="94" spans="1:5" x14ac:dyDescent="0.25">
      <c r="A94" s="286" t="s">
        <v>1430</v>
      </c>
      <c r="B94" s="287"/>
      <c r="C94" s="287"/>
      <c r="D94" s="288"/>
      <c r="E94" s="55">
        <f xml:space="preserve"> SUM(E92:E93)</f>
        <v>2890.48</v>
      </c>
    </row>
    <row r="95" spans="1:5" x14ac:dyDescent="0.25">
      <c r="A95" s="286" t="s">
        <v>1427</v>
      </c>
      <c r="B95" s="287"/>
      <c r="C95" s="287"/>
      <c r="D95" s="288"/>
      <c r="E95" s="55">
        <v>2261</v>
      </c>
    </row>
    <row r="96" spans="1:5" x14ac:dyDescent="0.25">
      <c r="A96" s="296" t="s">
        <v>1432</v>
      </c>
      <c r="B96" s="297"/>
      <c r="C96" s="297"/>
      <c r="D96" s="298"/>
      <c r="E96" s="61">
        <v>0</v>
      </c>
    </row>
    <row r="97" spans="1:5" x14ac:dyDescent="0.25">
      <c r="A97" s="293" t="s">
        <v>1431</v>
      </c>
      <c r="B97" s="294"/>
      <c r="C97" s="294"/>
      <c r="D97" s="295"/>
      <c r="E97" s="56">
        <f>E95</f>
        <v>2261</v>
      </c>
    </row>
    <row r="98" spans="1:5" x14ac:dyDescent="0.25">
      <c r="A98" s="281" t="s">
        <v>1471</v>
      </c>
      <c r="B98" s="282"/>
      <c r="C98" s="282"/>
      <c r="D98" s="283"/>
      <c r="E98" s="78">
        <f>E95-E94</f>
        <v>-629.48</v>
      </c>
    </row>
    <row r="100" spans="1:5" s="39" customFormat="1" ht="27.75" customHeight="1" x14ac:dyDescent="0.25">
      <c r="A100" s="41" t="s">
        <v>1428</v>
      </c>
      <c r="B100" s="223" t="s">
        <v>1019</v>
      </c>
      <c r="C100" s="223"/>
      <c r="D100" s="223"/>
      <c r="E100" s="223"/>
    </row>
    <row r="101" spans="1:5" ht="14.25" customHeight="1" x14ac:dyDescent="0.25">
      <c r="A101" s="257" t="s">
        <v>821</v>
      </c>
      <c r="B101" s="258"/>
      <c r="C101" s="44" t="s">
        <v>823</v>
      </c>
      <c r="D101" s="144"/>
      <c r="E101" s="95" t="s">
        <v>877</v>
      </c>
    </row>
    <row r="102" spans="1:5" ht="14.25" customHeight="1" x14ac:dyDescent="0.25">
      <c r="A102" s="284" t="s">
        <v>1426</v>
      </c>
      <c r="B102" s="285"/>
      <c r="C102" s="98">
        <v>752.16</v>
      </c>
      <c r="D102" s="98"/>
      <c r="E102" s="99">
        <f>C102</f>
        <v>752.16</v>
      </c>
    </row>
    <row r="103" spans="1:5" x14ac:dyDescent="0.25">
      <c r="A103" s="286" t="s">
        <v>1433</v>
      </c>
      <c r="B103" s="287"/>
      <c r="C103" s="287"/>
      <c r="D103" s="288"/>
      <c r="E103" s="55">
        <f xml:space="preserve"> SUM(E102:E102)</f>
        <v>752.16</v>
      </c>
    </row>
    <row r="104" spans="1:5" x14ac:dyDescent="0.25">
      <c r="A104" s="286" t="s">
        <v>1429</v>
      </c>
      <c r="B104" s="287"/>
      <c r="C104" s="287"/>
      <c r="D104" s="288"/>
      <c r="E104" s="55">
        <v>752.16</v>
      </c>
    </row>
    <row r="105" spans="1:5" x14ac:dyDescent="0.25">
      <c r="A105" s="296" t="s">
        <v>1435</v>
      </c>
      <c r="B105" s="297"/>
      <c r="C105" s="297"/>
      <c r="D105" s="298"/>
      <c r="E105" s="61">
        <f>E103-E102</f>
        <v>0</v>
      </c>
    </row>
    <row r="106" spans="1:5" x14ac:dyDescent="0.25">
      <c r="A106" s="293" t="s">
        <v>1434</v>
      </c>
      <c r="B106" s="294"/>
      <c r="C106" s="294"/>
      <c r="D106" s="295"/>
      <c r="E106" s="56">
        <f>E103-E105</f>
        <v>752.16</v>
      </c>
    </row>
    <row r="108" spans="1:5" x14ac:dyDescent="0.25">
      <c r="A108" s="30"/>
      <c r="E108" s="32"/>
    </row>
  </sheetData>
  <mergeCells count="154">
    <mergeCell ref="A14:B14"/>
    <mergeCell ref="C14:D14"/>
    <mergeCell ref="A15:B15"/>
    <mergeCell ref="C15:D15"/>
    <mergeCell ref="C25:D25"/>
    <mergeCell ref="C31:D31"/>
    <mergeCell ref="A103:D103"/>
    <mergeCell ref="A104:D104"/>
    <mergeCell ref="A106:D106"/>
    <mergeCell ref="A97:D97"/>
    <mergeCell ref="A105:D105"/>
    <mergeCell ref="B90:E90"/>
    <mergeCell ref="A91:B91"/>
    <mergeCell ref="A92:B92"/>
    <mergeCell ref="A94:D94"/>
    <mergeCell ref="A95:D95"/>
    <mergeCell ref="A96:D96"/>
    <mergeCell ref="B100:E100"/>
    <mergeCell ref="A101:B101"/>
    <mergeCell ref="A102:B102"/>
    <mergeCell ref="A93:B93"/>
    <mergeCell ref="A32:B32"/>
    <mergeCell ref="C32:D32"/>
    <mergeCell ref="A28:B28"/>
    <mergeCell ref="A6:E6"/>
    <mergeCell ref="B8:E8"/>
    <mergeCell ref="B9:E9"/>
    <mergeCell ref="A10:B10"/>
    <mergeCell ref="C10:D10"/>
    <mergeCell ref="A11:B11"/>
    <mergeCell ref="C12:D12"/>
    <mergeCell ref="A13:B13"/>
    <mergeCell ref="C13:D13"/>
    <mergeCell ref="C28:D28"/>
    <mergeCell ref="A29:B29"/>
    <mergeCell ref="C29:D29"/>
    <mergeCell ref="A30:B30"/>
    <mergeCell ref="C30:D30"/>
    <mergeCell ref="A16:B16"/>
    <mergeCell ref="C16:D16"/>
    <mergeCell ref="A19:B19"/>
    <mergeCell ref="C19:D19"/>
    <mergeCell ref="A20:B20"/>
    <mergeCell ref="C20:D20"/>
    <mergeCell ref="A26:B26"/>
    <mergeCell ref="C26:D26"/>
    <mergeCell ref="A27:B27"/>
    <mergeCell ref="C27:D27"/>
    <mergeCell ref="A24:B24"/>
    <mergeCell ref="C24:D24"/>
    <mergeCell ref="A25:B25"/>
    <mergeCell ref="A21:B21"/>
    <mergeCell ref="C21:D21"/>
    <mergeCell ref="A23:B23"/>
    <mergeCell ref="C23:D23"/>
    <mergeCell ref="A22:B22"/>
    <mergeCell ref="C22:D22"/>
    <mergeCell ref="A38:B38"/>
    <mergeCell ref="C38:D38"/>
    <mergeCell ref="A39:B39"/>
    <mergeCell ref="C39:D39"/>
    <mergeCell ref="A33:B33"/>
    <mergeCell ref="C33:D33"/>
    <mergeCell ref="A34:B34"/>
    <mergeCell ref="C34:D34"/>
    <mergeCell ref="A35:B35"/>
    <mergeCell ref="C35:D35"/>
    <mergeCell ref="A37:B37"/>
    <mergeCell ref="C37:D37"/>
    <mergeCell ref="A36:B36"/>
    <mergeCell ref="C36:D36"/>
    <mergeCell ref="A48:B48"/>
    <mergeCell ref="C48:D48"/>
    <mergeCell ref="A49:B49"/>
    <mergeCell ref="C49:D49"/>
    <mergeCell ref="A50:B50"/>
    <mergeCell ref="C50:D50"/>
    <mergeCell ref="A40:B40"/>
    <mergeCell ref="C40:D40"/>
    <mergeCell ref="A46:B46"/>
    <mergeCell ref="C46:D46"/>
    <mergeCell ref="C45:D45"/>
    <mergeCell ref="A45:B45"/>
    <mergeCell ref="C47:D47"/>
    <mergeCell ref="A41:B41"/>
    <mergeCell ref="C41:D41"/>
    <mergeCell ref="A42:B42"/>
    <mergeCell ref="C42:D42"/>
    <mergeCell ref="A43:B43"/>
    <mergeCell ref="C43:D43"/>
    <mergeCell ref="A44:B44"/>
    <mergeCell ref="C44:D44"/>
    <mergeCell ref="A61:B61"/>
    <mergeCell ref="C61:D61"/>
    <mergeCell ref="A54:B54"/>
    <mergeCell ref="C54:D54"/>
    <mergeCell ref="A55:B55"/>
    <mergeCell ref="C55:D55"/>
    <mergeCell ref="A58:B58"/>
    <mergeCell ref="C58:D58"/>
    <mergeCell ref="A51:B51"/>
    <mergeCell ref="C51:D51"/>
    <mergeCell ref="A52:B52"/>
    <mergeCell ref="C52:D52"/>
    <mergeCell ref="A53:B53"/>
    <mergeCell ref="C53:D53"/>
    <mergeCell ref="A64:B64"/>
    <mergeCell ref="C64:D64"/>
    <mergeCell ref="A59:B59"/>
    <mergeCell ref="C59:D59"/>
    <mergeCell ref="A73:B73"/>
    <mergeCell ref="C73:D73"/>
    <mergeCell ref="A98:D98"/>
    <mergeCell ref="B79:E79"/>
    <mergeCell ref="A80:B80"/>
    <mergeCell ref="A81:B81"/>
    <mergeCell ref="A82:B82"/>
    <mergeCell ref="A84:D84"/>
    <mergeCell ref="A85:D85"/>
    <mergeCell ref="A88:D88"/>
    <mergeCell ref="A83:B83"/>
    <mergeCell ref="A86:D86"/>
    <mergeCell ref="A87:D87"/>
    <mergeCell ref="A78:B78"/>
    <mergeCell ref="A75:D75"/>
    <mergeCell ref="A74:D74"/>
    <mergeCell ref="A76:D76"/>
    <mergeCell ref="A77:D77"/>
    <mergeCell ref="A60:B60"/>
    <mergeCell ref="C60:D60"/>
    <mergeCell ref="A17:B17"/>
    <mergeCell ref="C17:D17"/>
    <mergeCell ref="A18:B18"/>
    <mergeCell ref="C18:D18"/>
    <mergeCell ref="A70:B70"/>
    <mergeCell ref="C70:D70"/>
    <mergeCell ref="A71:B71"/>
    <mergeCell ref="C71:D71"/>
    <mergeCell ref="A72:B72"/>
    <mergeCell ref="C72:D72"/>
    <mergeCell ref="C56:D56"/>
    <mergeCell ref="C57:D57"/>
    <mergeCell ref="A66:B66"/>
    <mergeCell ref="C66:D66"/>
    <mergeCell ref="C67:D67"/>
    <mergeCell ref="C68:D68"/>
    <mergeCell ref="A63:B63"/>
    <mergeCell ref="C63:D63"/>
    <mergeCell ref="A65:B65"/>
    <mergeCell ref="C65:D65"/>
    <mergeCell ref="A69:B69"/>
    <mergeCell ref="C69:D69"/>
    <mergeCell ref="A62:B62"/>
    <mergeCell ref="C62:D62"/>
  </mergeCells>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CBBB68-B1C3-4693-9842-AB2CC9556DBD}">
  <sheetPr>
    <tabColor rgb="FF7030A0"/>
  </sheetPr>
  <dimension ref="A1:D47"/>
  <sheetViews>
    <sheetView view="pageBreakPreview" topLeftCell="A4" zoomScale="95" zoomScaleNormal="95" zoomScaleSheetLayoutView="95" workbookViewId="0">
      <selection activeCell="G18" sqref="G18"/>
    </sheetView>
  </sheetViews>
  <sheetFormatPr defaultColWidth="9" defaultRowHeight="13.2" x14ac:dyDescent="0.25"/>
  <cols>
    <col min="1" max="1" width="14.59765625" style="31" customWidth="1"/>
    <col min="2" max="2" width="21.09765625" style="31" customWidth="1"/>
    <col min="3" max="3" width="20.69921875" style="31" customWidth="1"/>
    <col min="4" max="4" width="24.59765625" style="38" customWidth="1"/>
    <col min="5" max="16384" width="9" style="29"/>
  </cols>
  <sheetData>
    <row r="1" spans="1:4" x14ac:dyDescent="0.25">
      <c r="A1" s="34"/>
      <c r="B1" s="34"/>
      <c r="C1" s="35"/>
      <c r="D1" s="51"/>
    </row>
    <row r="2" spans="1:4" x14ac:dyDescent="0.25">
      <c r="A2" s="34" t="s">
        <v>820</v>
      </c>
      <c r="B2" s="34"/>
      <c r="C2" s="35"/>
      <c r="D2" s="51"/>
    </row>
    <row r="3" spans="1:4" x14ac:dyDescent="0.25">
      <c r="A3" s="34" t="s">
        <v>2</v>
      </c>
      <c r="B3" s="34"/>
      <c r="C3" s="35"/>
      <c r="D3" s="51"/>
    </row>
    <row r="4" spans="1:4" x14ac:dyDescent="0.25">
      <c r="A4" s="34" t="s">
        <v>1121</v>
      </c>
      <c r="B4" s="34"/>
      <c r="C4" s="35"/>
      <c r="D4" s="35"/>
    </row>
    <row r="5" spans="1:4" ht="13.8" thickBot="1" x14ac:dyDescent="0.3">
      <c r="A5" s="34"/>
      <c r="B5" s="34"/>
      <c r="C5" s="35"/>
      <c r="D5" s="51"/>
    </row>
    <row r="6" spans="1:4" s="39" customFormat="1" ht="21" customHeight="1" thickBot="1" x14ac:dyDescent="0.3">
      <c r="A6" s="299" t="s">
        <v>1122</v>
      </c>
      <c r="B6" s="245"/>
      <c r="C6" s="245"/>
      <c r="D6" s="300"/>
    </row>
    <row r="7" spans="1:4" x14ac:dyDescent="0.25">
      <c r="A7" s="30"/>
      <c r="D7" s="32"/>
    </row>
    <row r="8" spans="1:4" ht="17.25" customHeight="1" x14ac:dyDescent="0.25">
      <c r="A8" s="40" t="s">
        <v>998</v>
      </c>
      <c r="B8" s="239" t="s">
        <v>271</v>
      </c>
      <c r="C8" s="239"/>
      <c r="D8" s="239"/>
    </row>
    <row r="9" spans="1:4" s="39" customFormat="1" ht="39.6" customHeight="1" x14ac:dyDescent="0.25">
      <c r="A9" s="41" t="s">
        <v>1001</v>
      </c>
      <c r="B9" s="223" t="s">
        <v>278</v>
      </c>
      <c r="C9" s="223"/>
      <c r="D9" s="223"/>
    </row>
    <row r="10" spans="1:4" ht="14.25" customHeight="1" x14ac:dyDescent="0.25">
      <c r="A10" s="43" t="s">
        <v>821</v>
      </c>
      <c r="B10" s="44" t="s">
        <v>865</v>
      </c>
      <c r="C10" s="44" t="s">
        <v>822</v>
      </c>
      <c r="D10" s="95" t="s">
        <v>868</v>
      </c>
    </row>
    <row r="11" spans="1:4" s="39" customFormat="1" ht="14.25" customHeight="1" x14ac:dyDescent="0.25">
      <c r="A11" s="92" t="s">
        <v>879</v>
      </c>
      <c r="B11" s="46" t="s">
        <v>999</v>
      </c>
      <c r="C11" s="98">
        <v>4</v>
      </c>
      <c r="D11" s="99">
        <f t="shared" ref="D11" si="0">C11</f>
        <v>4</v>
      </c>
    </row>
    <row r="12" spans="1:4" s="39" customFormat="1" ht="14.25" customHeight="1" x14ac:dyDescent="0.25">
      <c r="A12" s="92" t="s">
        <v>879</v>
      </c>
      <c r="B12" s="46" t="s">
        <v>1070</v>
      </c>
      <c r="C12" s="98">
        <v>2</v>
      </c>
      <c r="D12" s="99">
        <f t="shared" ref="D12" si="1">C12</f>
        <v>2</v>
      </c>
    </row>
    <row r="13" spans="1:4" s="39" customFormat="1" ht="14.25" customHeight="1" x14ac:dyDescent="0.25">
      <c r="A13" s="92" t="s">
        <v>996</v>
      </c>
      <c r="B13" s="46" t="s">
        <v>1070</v>
      </c>
      <c r="C13" s="98">
        <v>1</v>
      </c>
      <c r="D13" s="99">
        <f t="shared" ref="D13" si="2">C13</f>
        <v>1</v>
      </c>
    </row>
    <row r="14" spans="1:4" s="39" customFormat="1" ht="14.25" customHeight="1" x14ac:dyDescent="0.25">
      <c r="A14" s="92"/>
      <c r="B14" s="118"/>
      <c r="C14" s="98"/>
      <c r="D14" s="99"/>
    </row>
    <row r="15" spans="1:4" ht="14.25" customHeight="1" x14ac:dyDescent="0.25">
      <c r="A15" s="224" t="s">
        <v>1002</v>
      </c>
      <c r="B15" s="225"/>
      <c r="C15" s="225"/>
      <c r="D15" s="55">
        <f>SUM(D11:D14)</f>
        <v>7</v>
      </c>
    </row>
    <row r="16" spans="1:4" ht="14.25" customHeight="1" x14ac:dyDescent="0.25">
      <c r="A16" s="224" t="s">
        <v>1000</v>
      </c>
      <c r="B16" s="225"/>
      <c r="C16" s="225"/>
      <c r="D16" s="55">
        <v>11</v>
      </c>
    </row>
    <row r="17" spans="1:4" ht="14.25" customHeight="1" x14ac:dyDescent="0.25">
      <c r="A17" s="231" t="s">
        <v>1132</v>
      </c>
      <c r="B17" s="232"/>
      <c r="C17" s="232"/>
      <c r="D17" s="61">
        <v>4</v>
      </c>
    </row>
    <row r="18" spans="1:4" s="39" customFormat="1" ht="14.25" customHeight="1" x14ac:dyDescent="0.25">
      <c r="A18" s="221" t="s">
        <v>1133</v>
      </c>
      <c r="B18" s="222"/>
      <c r="C18" s="222"/>
      <c r="D18" s="109">
        <f>D15-D17</f>
        <v>3</v>
      </c>
    </row>
    <row r="19" spans="1:4" s="39" customFormat="1" ht="14.25" customHeight="1" x14ac:dyDescent="0.25">
      <c r="A19" s="91"/>
      <c r="B19" s="118"/>
      <c r="C19" s="98"/>
      <c r="D19" s="99"/>
    </row>
    <row r="20" spans="1:4" s="39" customFormat="1" ht="34.5" customHeight="1" x14ac:dyDescent="0.25">
      <c r="A20" s="41" t="s">
        <v>1134</v>
      </c>
      <c r="B20" s="223" t="s">
        <v>948</v>
      </c>
      <c r="C20" s="223"/>
      <c r="D20" s="223"/>
    </row>
    <row r="21" spans="1:4" ht="14.25" customHeight="1" x14ac:dyDescent="0.25">
      <c r="A21" s="43" t="s">
        <v>821</v>
      </c>
      <c r="B21" s="44" t="s">
        <v>865</v>
      </c>
      <c r="C21" s="44" t="s">
        <v>822</v>
      </c>
      <c r="D21" s="95" t="s">
        <v>868</v>
      </c>
    </row>
    <row r="22" spans="1:4" s="39" customFormat="1" ht="14.25" customHeight="1" x14ac:dyDescent="0.25">
      <c r="A22" s="142" t="s">
        <v>1135</v>
      </c>
      <c r="B22" s="98">
        <v>13</v>
      </c>
      <c r="C22" s="98">
        <f>0.6*1.6</f>
        <v>0.96</v>
      </c>
      <c r="D22" s="99">
        <f>B22*C22</f>
        <v>12.48</v>
      </c>
    </row>
    <row r="23" spans="1:4" s="39" customFormat="1" ht="14.25" customHeight="1" x14ac:dyDescent="0.25">
      <c r="A23" s="142" t="s">
        <v>1136</v>
      </c>
      <c r="B23" s="98">
        <v>1</v>
      </c>
      <c r="C23" s="98">
        <f>0.8*2.1</f>
        <v>1.6800000000000002</v>
      </c>
      <c r="D23" s="99">
        <f>B23*C23</f>
        <v>1.6800000000000002</v>
      </c>
    </row>
    <row r="24" spans="1:4" ht="14.25" customHeight="1" x14ac:dyDescent="0.25">
      <c r="A24" s="224" t="s">
        <v>1138</v>
      </c>
      <c r="B24" s="225"/>
      <c r="C24" s="225"/>
      <c r="D24" s="55">
        <f>SUM(D22:D23)</f>
        <v>14.16</v>
      </c>
    </row>
    <row r="25" spans="1:4" ht="14.25" customHeight="1" x14ac:dyDescent="0.25">
      <c r="A25" s="224" t="s">
        <v>1137</v>
      </c>
      <c r="B25" s="225"/>
      <c r="C25" s="225"/>
      <c r="D25" s="55">
        <v>19.28</v>
      </c>
    </row>
    <row r="26" spans="1:4" ht="14.25" customHeight="1" x14ac:dyDescent="0.25">
      <c r="A26" s="231" t="s">
        <v>1139</v>
      </c>
      <c r="B26" s="232"/>
      <c r="C26" s="232"/>
      <c r="D26" s="61">
        <v>0</v>
      </c>
    </row>
    <row r="27" spans="1:4" ht="14.25" customHeight="1" x14ac:dyDescent="0.25">
      <c r="A27" s="221" t="s">
        <v>1140</v>
      </c>
      <c r="B27" s="222"/>
      <c r="C27" s="222"/>
      <c r="D27" s="56">
        <f>D24-D26</f>
        <v>14.16</v>
      </c>
    </row>
    <row r="28" spans="1:4" s="39" customFormat="1" ht="14.25" customHeight="1" x14ac:dyDescent="0.25">
      <c r="A28" s="91"/>
      <c r="B28" s="118"/>
      <c r="C28" s="98"/>
      <c r="D28" s="99"/>
    </row>
    <row r="29" spans="1:4" s="39" customFormat="1" ht="39.75" customHeight="1" x14ac:dyDescent="0.25">
      <c r="A29" s="41" t="s">
        <v>1141</v>
      </c>
      <c r="B29" s="223" t="s">
        <v>950</v>
      </c>
      <c r="C29" s="223"/>
      <c r="D29" s="223"/>
    </row>
    <row r="30" spans="1:4" ht="14.25" customHeight="1" x14ac:dyDescent="0.25">
      <c r="A30" s="43" t="s">
        <v>821</v>
      </c>
      <c r="B30" s="44" t="s">
        <v>865</v>
      </c>
      <c r="C30" s="44" t="s">
        <v>822</v>
      </c>
      <c r="D30" s="95" t="s">
        <v>868</v>
      </c>
    </row>
    <row r="31" spans="1:4" s="39" customFormat="1" ht="14.25" customHeight="1" x14ac:dyDescent="0.25">
      <c r="A31" s="303" t="s">
        <v>1142</v>
      </c>
      <c r="B31" s="98">
        <v>2</v>
      </c>
      <c r="C31" s="98">
        <f>1.5*1</f>
        <v>1.5</v>
      </c>
      <c r="D31" s="99">
        <f>B31*C31</f>
        <v>3</v>
      </c>
    </row>
    <row r="32" spans="1:4" s="39" customFormat="1" ht="14.25" customHeight="1" x14ac:dyDescent="0.25">
      <c r="A32" s="304"/>
      <c r="B32" s="98">
        <v>1</v>
      </c>
      <c r="C32" s="98">
        <f>1.8*2.1</f>
        <v>3.7800000000000002</v>
      </c>
      <c r="D32" s="99">
        <f>B32*C32</f>
        <v>3.7800000000000002</v>
      </c>
    </row>
    <row r="33" spans="1:4" ht="14.25" customHeight="1" x14ac:dyDescent="0.25">
      <c r="A33" s="224" t="s">
        <v>1145</v>
      </c>
      <c r="B33" s="225"/>
      <c r="C33" s="225"/>
      <c r="D33" s="55">
        <f>SUM(D31:D32)</f>
        <v>6.78</v>
      </c>
    </row>
    <row r="34" spans="1:4" ht="14.25" customHeight="1" x14ac:dyDescent="0.25">
      <c r="A34" s="224" t="s">
        <v>1143</v>
      </c>
      <c r="B34" s="225"/>
      <c r="C34" s="225"/>
      <c r="D34" s="55">
        <v>3.78</v>
      </c>
    </row>
    <row r="35" spans="1:4" ht="14.25" customHeight="1" x14ac:dyDescent="0.25">
      <c r="A35" s="224" t="s">
        <v>1146</v>
      </c>
      <c r="B35" s="225"/>
      <c r="C35" s="225"/>
      <c r="D35" s="55">
        <v>0.48</v>
      </c>
    </row>
    <row r="36" spans="1:4" ht="14.25" customHeight="1" x14ac:dyDescent="0.25">
      <c r="A36" s="301" t="s">
        <v>1147</v>
      </c>
      <c r="B36" s="302"/>
      <c r="C36" s="302"/>
      <c r="D36" s="147">
        <f>D34-D35</f>
        <v>3.3</v>
      </c>
    </row>
    <row r="37" spans="1:4" ht="14.25" customHeight="1" x14ac:dyDescent="0.25">
      <c r="A37" s="219" t="s">
        <v>1144</v>
      </c>
      <c r="B37" s="220"/>
      <c r="C37" s="220"/>
      <c r="D37" s="78">
        <f>D34-D33</f>
        <v>-3.0000000000000004</v>
      </c>
    </row>
    <row r="38" spans="1:4" s="39" customFormat="1" ht="14.25" customHeight="1" x14ac:dyDescent="0.25">
      <c r="A38" s="91"/>
      <c r="B38" s="118"/>
      <c r="C38" s="98"/>
      <c r="D38" s="99"/>
    </row>
    <row r="39" spans="1:4" s="39" customFormat="1" ht="51.75" customHeight="1" x14ac:dyDescent="0.25">
      <c r="A39" s="41" t="s">
        <v>1148</v>
      </c>
      <c r="B39" s="223" t="s">
        <v>958</v>
      </c>
      <c r="C39" s="223"/>
      <c r="D39" s="223"/>
    </row>
    <row r="40" spans="1:4" ht="14.25" customHeight="1" x14ac:dyDescent="0.25">
      <c r="A40" s="257" t="s">
        <v>821</v>
      </c>
      <c r="B40" s="258"/>
      <c r="C40" s="44" t="s">
        <v>865</v>
      </c>
      <c r="D40" s="95" t="s">
        <v>890</v>
      </c>
    </row>
    <row r="41" spans="1:4" s="39" customFormat="1" ht="14.25" customHeight="1" x14ac:dyDescent="0.25">
      <c r="A41" s="92" t="s">
        <v>1149</v>
      </c>
      <c r="B41" s="46"/>
      <c r="C41" s="98">
        <v>43</v>
      </c>
      <c r="D41" s="99">
        <f t="shared" ref="D41" si="3">C41</f>
        <v>43</v>
      </c>
    </row>
    <row r="42" spans="1:4" ht="14.25" customHeight="1" x14ac:dyDescent="0.25">
      <c r="A42" s="224" t="s">
        <v>1151</v>
      </c>
      <c r="B42" s="225"/>
      <c r="C42" s="225"/>
      <c r="D42" s="55">
        <f>SUM(D41:D41)</f>
        <v>43</v>
      </c>
    </row>
    <row r="43" spans="1:4" ht="14.25" customHeight="1" x14ac:dyDescent="0.25">
      <c r="A43" s="224" t="s">
        <v>1150</v>
      </c>
      <c r="B43" s="225"/>
      <c r="C43" s="225"/>
      <c r="D43" s="55">
        <v>43</v>
      </c>
    </row>
    <row r="44" spans="1:4" ht="14.25" customHeight="1" x14ac:dyDescent="0.25">
      <c r="A44" s="224" t="s">
        <v>1152</v>
      </c>
      <c r="B44" s="225"/>
      <c r="C44" s="225"/>
      <c r="D44" s="55">
        <v>42</v>
      </c>
    </row>
    <row r="45" spans="1:4" ht="14.25" customHeight="1" x14ac:dyDescent="0.25">
      <c r="A45" s="301" t="s">
        <v>1153</v>
      </c>
      <c r="B45" s="302"/>
      <c r="C45" s="302"/>
      <c r="D45" s="147">
        <f>D42-D44</f>
        <v>1</v>
      </c>
    </row>
    <row r="46" spans="1:4" s="39" customFormat="1" ht="14.25" customHeight="1" x14ac:dyDescent="0.25">
      <c r="A46" s="148"/>
      <c r="B46" s="149"/>
      <c r="C46" s="150"/>
      <c r="D46" s="151"/>
    </row>
    <row r="47" spans="1:4" s="39" customFormat="1" ht="14.25" customHeight="1" x14ac:dyDescent="0.25">
      <c r="A47" s="117"/>
      <c r="B47" s="135"/>
      <c r="C47" s="136"/>
      <c r="D47" s="137"/>
    </row>
  </sheetData>
  <mergeCells count="25">
    <mergeCell ref="A44:C44"/>
    <mergeCell ref="A45:C45"/>
    <mergeCell ref="A24:C24"/>
    <mergeCell ref="A25:C25"/>
    <mergeCell ref="B29:D29"/>
    <mergeCell ref="A33:C33"/>
    <mergeCell ref="A34:C34"/>
    <mergeCell ref="A31:A32"/>
    <mergeCell ref="A37:C37"/>
    <mergeCell ref="A36:C36"/>
    <mergeCell ref="A35:C35"/>
    <mergeCell ref="B39:D39"/>
    <mergeCell ref="A40:B40"/>
    <mergeCell ref="A42:C42"/>
    <mergeCell ref="A43:C43"/>
    <mergeCell ref="A6:D6"/>
    <mergeCell ref="B8:D8"/>
    <mergeCell ref="B9:D9"/>
    <mergeCell ref="A27:C27"/>
    <mergeCell ref="A26:C26"/>
    <mergeCell ref="B20:D20"/>
    <mergeCell ref="A15:C15"/>
    <mergeCell ref="A16:C16"/>
    <mergeCell ref="A17:C17"/>
    <mergeCell ref="A18:C18"/>
  </mergeCells>
  <printOptions horizontalCentered="1"/>
  <pageMargins left="0.51181102362204722" right="0.51181102362204722" top="0.78740157480314965" bottom="0.78740157480314965" header="0.31496062992125984" footer="0.31496062992125984"/>
  <pageSetup paperSize="9" scale="95" orientation="portrait" horizontalDpi="360" verticalDpi="360" r:id="rId1"/>
  <headerFooter>
    <oddFooter>&amp;R&amp;P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86A11C-98BF-4827-ACE3-7975D0FC95F6}">
  <sheetPr>
    <tabColor rgb="FF7030A0"/>
  </sheetPr>
  <dimension ref="A1:F26"/>
  <sheetViews>
    <sheetView view="pageBreakPreview" topLeftCell="A7" zoomScale="90" zoomScaleNormal="95" zoomScaleSheetLayoutView="90" workbookViewId="0">
      <selection activeCell="G22" sqref="G22"/>
    </sheetView>
  </sheetViews>
  <sheetFormatPr defaultColWidth="9" defaultRowHeight="13.2" x14ac:dyDescent="0.25"/>
  <cols>
    <col min="1" max="1" width="19.5" style="31" customWidth="1"/>
    <col min="2" max="2" width="14" style="31" customWidth="1"/>
    <col min="3" max="3" width="19" style="31" customWidth="1"/>
    <col min="4" max="4" width="17.19921875" style="31" customWidth="1"/>
    <col min="5" max="5" width="15" style="38" customWidth="1"/>
    <col min="6" max="16384" width="9" style="29"/>
  </cols>
  <sheetData>
    <row r="1" spans="1:6" ht="18" customHeight="1" x14ac:dyDescent="0.25">
      <c r="A1" s="33"/>
      <c r="B1" s="34"/>
      <c r="C1" s="35"/>
      <c r="D1" s="35"/>
      <c r="E1" s="36"/>
    </row>
    <row r="2" spans="1:6" x14ac:dyDescent="0.25">
      <c r="A2" s="33" t="s">
        <v>820</v>
      </c>
      <c r="B2" s="34"/>
      <c r="C2" s="35"/>
      <c r="D2" s="35"/>
      <c r="E2" s="36"/>
    </row>
    <row r="3" spans="1:6" x14ac:dyDescent="0.25">
      <c r="A3" s="33" t="s">
        <v>2</v>
      </c>
      <c r="B3" s="34"/>
      <c r="C3" s="35"/>
      <c r="D3" s="35"/>
      <c r="E3" s="36"/>
    </row>
    <row r="4" spans="1:6" x14ac:dyDescent="0.25">
      <c r="A4" s="33" t="s">
        <v>1121</v>
      </c>
      <c r="B4" s="34"/>
      <c r="C4" s="35"/>
      <c r="D4" s="35"/>
      <c r="E4" s="36"/>
    </row>
    <row r="5" spans="1:6" ht="13.8" thickBot="1" x14ac:dyDescent="0.3">
      <c r="A5" s="37"/>
      <c r="B5" s="38"/>
      <c r="C5" s="38"/>
      <c r="D5" s="38"/>
      <c r="E5" s="32"/>
    </row>
    <row r="6" spans="1:6" s="39" customFormat="1" ht="21" customHeight="1" thickBot="1" x14ac:dyDescent="0.3">
      <c r="A6" s="244" t="s">
        <v>1122</v>
      </c>
      <c r="B6" s="245"/>
      <c r="C6" s="245"/>
      <c r="D6" s="245"/>
      <c r="E6" s="246"/>
    </row>
    <row r="7" spans="1:6" x14ac:dyDescent="0.25">
      <c r="A7" s="30"/>
      <c r="E7" s="32"/>
    </row>
    <row r="8" spans="1:6" ht="17.25" customHeight="1" x14ac:dyDescent="0.25">
      <c r="A8" s="40" t="s">
        <v>888</v>
      </c>
      <c r="B8" s="239" t="s">
        <v>296</v>
      </c>
      <c r="C8" s="239"/>
      <c r="D8" s="239"/>
      <c r="E8" s="239"/>
    </row>
    <row r="9" spans="1:6" s="39" customFormat="1" ht="32.4" customHeight="1" x14ac:dyDescent="0.25">
      <c r="A9" s="41" t="s">
        <v>1154</v>
      </c>
      <c r="B9" s="223" t="s">
        <v>302</v>
      </c>
      <c r="C9" s="223"/>
      <c r="D9" s="223"/>
      <c r="E9" s="223"/>
      <c r="F9" s="100"/>
    </row>
    <row r="10" spans="1:6" s="47" customFormat="1" ht="16.5" customHeight="1" x14ac:dyDescent="0.25">
      <c r="A10" s="305" t="s">
        <v>821</v>
      </c>
      <c r="B10" s="306"/>
      <c r="C10" s="68" t="s">
        <v>865</v>
      </c>
      <c r="D10" s="74"/>
      <c r="E10" s="90" t="s">
        <v>890</v>
      </c>
    </row>
    <row r="11" spans="1:6" s="47" customFormat="1" ht="15.75" customHeight="1" x14ac:dyDescent="0.25">
      <c r="A11" s="138" t="s">
        <v>997</v>
      </c>
      <c r="B11" s="139"/>
      <c r="C11" s="140">
        <v>62</v>
      </c>
      <c r="D11" s="139"/>
      <c r="E11" s="65">
        <f t="shared" ref="E11" si="0">C11</f>
        <v>62</v>
      </c>
    </row>
    <row r="12" spans="1:6" s="47" customFormat="1" ht="16.5" customHeight="1" x14ac:dyDescent="0.25">
      <c r="A12" s="138"/>
      <c r="B12" s="127"/>
      <c r="C12" s="140"/>
      <c r="D12" s="127"/>
      <c r="E12" s="65"/>
    </row>
    <row r="13" spans="1:6" s="47" customFormat="1" ht="16.5" customHeight="1" x14ac:dyDescent="0.25">
      <c r="A13" s="247" t="s">
        <v>1155</v>
      </c>
      <c r="B13" s="248"/>
      <c r="C13" s="248"/>
      <c r="D13" s="248"/>
      <c r="E13" s="65">
        <f>SUM(E11:E11)</f>
        <v>62</v>
      </c>
    </row>
    <row r="14" spans="1:6" s="47" customFormat="1" ht="16.5" customHeight="1" x14ac:dyDescent="0.25">
      <c r="A14" s="247" t="s">
        <v>1156</v>
      </c>
      <c r="B14" s="248"/>
      <c r="C14" s="248"/>
      <c r="D14" s="248"/>
      <c r="E14" s="65">
        <v>62</v>
      </c>
    </row>
    <row r="15" spans="1:6" s="39" customFormat="1" ht="14.25" customHeight="1" x14ac:dyDescent="0.25">
      <c r="A15" s="247" t="s">
        <v>1157</v>
      </c>
      <c r="B15" s="248"/>
      <c r="C15" s="248"/>
      <c r="D15" s="248"/>
      <c r="E15" s="45">
        <v>0</v>
      </c>
    </row>
    <row r="16" spans="1:6" s="39" customFormat="1" ht="16.5" customHeight="1" x14ac:dyDescent="0.25">
      <c r="A16" s="228" t="s">
        <v>1158</v>
      </c>
      <c r="B16" s="229"/>
      <c r="C16" s="229"/>
      <c r="D16" s="229"/>
      <c r="E16" s="64">
        <f>E13</f>
        <v>62</v>
      </c>
    </row>
    <row r="17" spans="1:6" ht="14.25" customHeight="1" x14ac:dyDescent="0.25">
      <c r="A17" s="289"/>
      <c r="B17" s="290"/>
      <c r="C17" s="72"/>
      <c r="D17" s="72"/>
      <c r="E17" s="73"/>
    </row>
    <row r="18" spans="1:6" s="39" customFormat="1" ht="30.75" customHeight="1" x14ac:dyDescent="0.25">
      <c r="A18" s="41" t="s">
        <v>1159</v>
      </c>
      <c r="B18" s="223" t="s">
        <v>304</v>
      </c>
      <c r="C18" s="223"/>
      <c r="D18" s="223"/>
      <c r="E18" s="223"/>
      <c r="F18" s="100"/>
    </row>
    <row r="19" spans="1:6" s="47" customFormat="1" ht="16.5" customHeight="1" x14ac:dyDescent="0.25">
      <c r="A19" s="305" t="s">
        <v>821</v>
      </c>
      <c r="B19" s="306"/>
      <c r="C19" s="74" t="s">
        <v>865</v>
      </c>
      <c r="D19" s="74"/>
      <c r="E19" s="90" t="s">
        <v>890</v>
      </c>
    </row>
    <row r="20" spans="1:6" s="47" customFormat="1" ht="15.75" customHeight="1" x14ac:dyDescent="0.25">
      <c r="A20" s="138" t="s">
        <v>997</v>
      </c>
      <c r="B20" s="139"/>
      <c r="C20" s="140">
        <v>24</v>
      </c>
      <c r="D20" s="139"/>
      <c r="E20" s="65">
        <f t="shared" ref="E20" si="1">C20</f>
        <v>24</v>
      </c>
    </row>
    <row r="21" spans="1:6" s="47" customFormat="1" ht="16.5" customHeight="1" x14ac:dyDescent="0.25">
      <c r="A21" s="138"/>
      <c r="B21" s="127"/>
      <c r="C21" s="140"/>
      <c r="D21" s="127"/>
      <c r="E21" s="65"/>
    </row>
    <row r="22" spans="1:6" s="47" customFormat="1" ht="16.5" customHeight="1" x14ac:dyDescent="0.25">
      <c r="A22" s="247" t="s">
        <v>1160</v>
      </c>
      <c r="B22" s="248"/>
      <c r="C22" s="248"/>
      <c r="D22" s="248"/>
      <c r="E22" s="65">
        <f>SUM(E20:E20)</f>
        <v>24</v>
      </c>
    </row>
    <row r="23" spans="1:6" s="47" customFormat="1" ht="16.5" customHeight="1" x14ac:dyDescent="0.25">
      <c r="A23" s="247" t="s">
        <v>1161</v>
      </c>
      <c r="B23" s="248"/>
      <c r="C23" s="248"/>
      <c r="D23" s="248"/>
      <c r="E23" s="65">
        <v>24</v>
      </c>
    </row>
    <row r="24" spans="1:6" s="39" customFormat="1" ht="14.25" customHeight="1" x14ac:dyDescent="0.25">
      <c r="A24" s="247" t="s">
        <v>1162</v>
      </c>
      <c r="B24" s="248"/>
      <c r="C24" s="248"/>
      <c r="D24" s="248"/>
      <c r="E24" s="45">
        <v>0</v>
      </c>
    </row>
    <row r="25" spans="1:6" s="39" customFormat="1" ht="16.5" customHeight="1" x14ac:dyDescent="0.25">
      <c r="A25" s="228" t="s">
        <v>1163</v>
      </c>
      <c r="B25" s="229"/>
      <c r="C25" s="229"/>
      <c r="D25" s="229"/>
      <c r="E25" s="64">
        <f>E22</f>
        <v>24</v>
      </c>
    </row>
    <row r="26" spans="1:6" ht="14.25" customHeight="1" x14ac:dyDescent="0.25">
      <c r="A26" s="289"/>
      <c r="B26" s="290"/>
      <c r="C26" s="72"/>
      <c r="D26" s="72"/>
      <c r="E26" s="73"/>
    </row>
  </sheetData>
  <mergeCells count="16">
    <mergeCell ref="A14:D14"/>
    <mergeCell ref="A6:E6"/>
    <mergeCell ref="B8:E8"/>
    <mergeCell ref="B9:E9"/>
    <mergeCell ref="A10:B10"/>
    <mergeCell ref="A13:D13"/>
    <mergeCell ref="A23:D23"/>
    <mergeCell ref="A24:D24"/>
    <mergeCell ref="A25:D25"/>
    <mergeCell ref="A26:B26"/>
    <mergeCell ref="A15:D15"/>
    <mergeCell ref="A16:D16"/>
    <mergeCell ref="A17:B17"/>
    <mergeCell ref="B18:E18"/>
    <mergeCell ref="A19:B19"/>
    <mergeCell ref="A22:D22"/>
  </mergeCells>
  <pageMargins left="0.51181102362204722" right="0.51181102362204722" top="0.78740157480314965" bottom="0.78740157480314965" header="0.31496062992125984" footer="0.31496062992125984"/>
  <pageSetup paperSize="9" scale="90" orientation="portrait" horizontalDpi="360" verticalDpi="360" r:id="rId1"/>
  <headerFooter>
    <oddFooter>&amp;R&amp;P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3AFD65-D7C8-4557-80A6-07640DD43CE2}">
  <sheetPr>
    <tabColor rgb="FF7030A0"/>
  </sheetPr>
  <dimension ref="A1:E115"/>
  <sheetViews>
    <sheetView view="pageBreakPreview" topLeftCell="A100" zoomScale="90" zoomScaleNormal="95" zoomScaleSheetLayoutView="90" workbookViewId="0">
      <selection activeCell="A111" sqref="A111:D111"/>
    </sheetView>
  </sheetViews>
  <sheetFormatPr defaultColWidth="9" defaultRowHeight="13.2" x14ac:dyDescent="0.25"/>
  <cols>
    <col min="1" max="1" width="19.5" style="31" customWidth="1"/>
    <col min="2" max="2" width="12.8984375" style="31" customWidth="1"/>
    <col min="3" max="3" width="19" style="31" customWidth="1"/>
    <col min="4" max="4" width="19.09765625" style="31" customWidth="1"/>
    <col min="5" max="5" width="15" style="38" customWidth="1"/>
    <col min="6" max="16384" width="9" style="29"/>
  </cols>
  <sheetData>
    <row r="1" spans="1:5" x14ac:dyDescent="0.25">
      <c r="A1" s="33"/>
      <c r="B1" s="34"/>
      <c r="C1" s="35"/>
      <c r="D1" s="35"/>
      <c r="E1" s="36"/>
    </row>
    <row r="2" spans="1:5" x14ac:dyDescent="0.25">
      <c r="A2" s="33" t="s">
        <v>820</v>
      </c>
      <c r="B2" s="34"/>
      <c r="C2" s="35"/>
      <c r="D2" s="35"/>
      <c r="E2" s="36"/>
    </row>
    <row r="3" spans="1:5" x14ac:dyDescent="0.25">
      <c r="A3" s="33" t="s">
        <v>2</v>
      </c>
      <c r="B3" s="34"/>
      <c r="C3" s="35"/>
      <c r="D3" s="35"/>
      <c r="E3" s="36"/>
    </row>
    <row r="4" spans="1:5" x14ac:dyDescent="0.25">
      <c r="A4" s="34" t="s">
        <v>1121</v>
      </c>
      <c r="B4" s="34"/>
      <c r="C4" s="35"/>
      <c r="D4" s="35"/>
      <c r="E4" s="35"/>
    </row>
    <row r="5" spans="1:5" ht="13.8" thickBot="1" x14ac:dyDescent="0.3">
      <c r="A5" s="37"/>
      <c r="B5" s="38"/>
      <c r="C5" s="38"/>
      <c r="D5" s="38"/>
      <c r="E5" s="32"/>
    </row>
    <row r="6" spans="1:5" s="39" customFormat="1" ht="21" customHeight="1" thickBot="1" x14ac:dyDescent="0.3">
      <c r="A6" s="244" t="s">
        <v>1122</v>
      </c>
      <c r="B6" s="245"/>
      <c r="C6" s="245"/>
      <c r="D6" s="245"/>
      <c r="E6" s="246"/>
    </row>
    <row r="7" spans="1:5" x14ac:dyDescent="0.25">
      <c r="A7" s="30"/>
      <c r="E7" s="32"/>
    </row>
    <row r="8" spans="1:5" ht="17.25" customHeight="1" x14ac:dyDescent="0.25">
      <c r="A8" s="40" t="s">
        <v>872</v>
      </c>
      <c r="B8" s="239" t="s">
        <v>314</v>
      </c>
      <c r="C8" s="239"/>
      <c r="D8" s="239"/>
      <c r="E8" s="239"/>
    </row>
    <row r="9" spans="1:5" ht="17.25" customHeight="1" x14ac:dyDescent="0.25">
      <c r="A9" s="40" t="s">
        <v>995</v>
      </c>
      <c r="B9" s="239" t="s">
        <v>316</v>
      </c>
      <c r="C9" s="239"/>
      <c r="D9" s="239"/>
      <c r="E9" s="239"/>
    </row>
    <row r="10" spans="1:5" s="39" customFormat="1" ht="34.5" customHeight="1" x14ac:dyDescent="0.25">
      <c r="A10" s="41" t="s">
        <v>1164</v>
      </c>
      <c r="B10" s="223" t="s">
        <v>318</v>
      </c>
      <c r="C10" s="223"/>
      <c r="D10" s="223"/>
      <c r="E10" s="223"/>
    </row>
    <row r="11" spans="1:5" s="104" customFormat="1" ht="13.8" x14ac:dyDescent="0.25">
      <c r="A11" s="307" t="s">
        <v>1165</v>
      </c>
      <c r="B11" s="308"/>
      <c r="C11" s="308"/>
      <c r="D11" s="308"/>
      <c r="E11" s="152">
        <v>2</v>
      </c>
    </row>
    <row r="12" spans="1:5" customFormat="1" ht="13.8" x14ac:dyDescent="0.25">
      <c r="A12" s="105"/>
      <c r="B12" s="106"/>
      <c r="C12" s="106"/>
      <c r="D12" s="107"/>
      <c r="E12" s="108"/>
    </row>
    <row r="13" spans="1:5" s="47" customFormat="1" ht="16.5" customHeight="1" x14ac:dyDescent="0.25">
      <c r="A13" s="247" t="s">
        <v>1166</v>
      </c>
      <c r="B13" s="248"/>
      <c r="C13" s="248"/>
      <c r="D13" s="248"/>
      <c r="E13" s="45">
        <f>E11</f>
        <v>2</v>
      </c>
    </row>
    <row r="14" spans="1:5" s="39" customFormat="1" ht="16.5" customHeight="1" x14ac:dyDescent="0.25">
      <c r="A14" s="267" t="s">
        <v>1167</v>
      </c>
      <c r="B14" s="268"/>
      <c r="C14" s="268"/>
      <c r="D14" s="268"/>
      <c r="E14" s="109">
        <v>2</v>
      </c>
    </row>
    <row r="15" spans="1:5" s="39" customFormat="1" ht="16.95" customHeight="1" x14ac:dyDescent="0.25">
      <c r="A15" s="267" t="s">
        <v>1168</v>
      </c>
      <c r="B15" s="268"/>
      <c r="C15" s="268"/>
      <c r="D15" s="268"/>
      <c r="E15" s="109">
        <v>0</v>
      </c>
    </row>
    <row r="16" spans="1:5" s="39" customFormat="1" ht="16.5" customHeight="1" x14ac:dyDescent="0.25">
      <c r="A16" s="228" t="s">
        <v>1169</v>
      </c>
      <c r="B16" s="229"/>
      <c r="C16" s="229"/>
      <c r="D16" s="229"/>
      <c r="E16" s="64">
        <f>E13-E15</f>
        <v>2</v>
      </c>
    </row>
    <row r="17" spans="1:5" ht="14.25" customHeight="1" x14ac:dyDescent="0.25">
      <c r="A17" s="289"/>
      <c r="B17" s="290"/>
      <c r="C17" s="46"/>
      <c r="D17" s="46"/>
      <c r="E17" s="55"/>
    </row>
    <row r="18" spans="1:5" s="39" customFormat="1" ht="32.25" customHeight="1" x14ac:dyDescent="0.25">
      <c r="A18" s="41" t="s">
        <v>1170</v>
      </c>
      <c r="B18" s="223" t="s">
        <v>320</v>
      </c>
      <c r="C18" s="223"/>
      <c r="D18" s="223"/>
      <c r="E18" s="223"/>
    </row>
    <row r="19" spans="1:5" s="104" customFormat="1" ht="13.8" x14ac:dyDescent="0.25">
      <c r="A19" s="307" t="s">
        <v>1171</v>
      </c>
      <c r="B19" s="308"/>
      <c r="C19" s="308"/>
      <c r="D19" s="308"/>
      <c r="E19" s="45">
        <v>3</v>
      </c>
    </row>
    <row r="20" spans="1:5" customFormat="1" ht="13.8" x14ac:dyDescent="0.25">
      <c r="A20" s="105"/>
      <c r="B20" s="106"/>
      <c r="C20" s="106"/>
      <c r="D20" s="107"/>
      <c r="E20" s="108"/>
    </row>
    <row r="21" spans="1:5" s="47" customFormat="1" ht="13.5" customHeight="1" x14ac:dyDescent="0.25">
      <c r="A21" s="247" t="s">
        <v>1172</v>
      </c>
      <c r="B21" s="248"/>
      <c r="C21" s="248"/>
      <c r="D21" s="248"/>
      <c r="E21" s="45">
        <f>E19</f>
        <v>3</v>
      </c>
    </row>
    <row r="22" spans="1:5" s="39" customFormat="1" ht="15.75" customHeight="1" x14ac:dyDescent="0.25">
      <c r="A22" s="267" t="s">
        <v>1173</v>
      </c>
      <c r="B22" s="268"/>
      <c r="C22" s="268"/>
      <c r="D22" s="268"/>
      <c r="E22" s="109">
        <v>3</v>
      </c>
    </row>
    <row r="23" spans="1:5" s="39" customFormat="1" ht="13.5" customHeight="1" x14ac:dyDescent="0.25">
      <c r="A23" s="267" t="s">
        <v>1174</v>
      </c>
      <c r="B23" s="268"/>
      <c r="C23" s="268"/>
      <c r="D23" s="268"/>
      <c r="E23" s="109">
        <v>0</v>
      </c>
    </row>
    <row r="24" spans="1:5" s="39" customFormat="1" ht="15.75" customHeight="1" x14ac:dyDescent="0.25">
      <c r="A24" s="228" t="s">
        <v>1180</v>
      </c>
      <c r="B24" s="229"/>
      <c r="C24" s="229"/>
      <c r="D24" s="229"/>
      <c r="E24" s="64">
        <f>E21-E23</f>
        <v>3</v>
      </c>
    </row>
    <row r="25" spans="1:5" ht="14.25" customHeight="1" x14ac:dyDescent="0.25">
      <c r="A25" s="289"/>
      <c r="B25" s="290"/>
      <c r="C25" s="46"/>
      <c r="D25" s="46"/>
      <c r="E25" s="55"/>
    </row>
    <row r="26" spans="1:5" s="39" customFormat="1" ht="35.25" customHeight="1" x14ac:dyDescent="0.25">
      <c r="A26" s="41" t="s">
        <v>1175</v>
      </c>
      <c r="B26" s="223" t="s">
        <v>322</v>
      </c>
      <c r="C26" s="223"/>
      <c r="D26" s="223"/>
      <c r="E26" s="223"/>
    </row>
    <row r="27" spans="1:5" s="104" customFormat="1" ht="13.8" x14ac:dyDescent="0.25">
      <c r="A27" s="307" t="s">
        <v>1176</v>
      </c>
      <c r="B27" s="308"/>
      <c r="C27" s="308"/>
      <c r="D27" s="308"/>
      <c r="E27" s="45">
        <v>1</v>
      </c>
    </row>
    <row r="28" spans="1:5" customFormat="1" ht="13.8" x14ac:dyDescent="0.25">
      <c r="A28" s="105"/>
      <c r="B28" s="106"/>
      <c r="C28" s="106"/>
      <c r="D28" s="107"/>
      <c r="E28" s="108"/>
    </row>
    <row r="29" spans="1:5" s="47" customFormat="1" ht="16.5" customHeight="1" x14ac:dyDescent="0.25">
      <c r="A29" s="247" t="s">
        <v>1177</v>
      </c>
      <c r="B29" s="248"/>
      <c r="C29" s="248"/>
      <c r="D29" s="248"/>
      <c r="E29" s="45">
        <f>E27</f>
        <v>1</v>
      </c>
    </row>
    <row r="30" spans="1:5" s="39" customFormat="1" ht="16.5" customHeight="1" x14ac:dyDescent="0.25">
      <c r="A30" s="267" t="s">
        <v>1178</v>
      </c>
      <c r="B30" s="268"/>
      <c r="C30" s="268"/>
      <c r="D30" s="268"/>
      <c r="E30" s="109">
        <v>1</v>
      </c>
    </row>
    <row r="31" spans="1:5" s="39" customFormat="1" ht="15.75" customHeight="1" x14ac:dyDescent="0.25">
      <c r="A31" s="267" t="s">
        <v>1179</v>
      </c>
      <c r="B31" s="268"/>
      <c r="C31" s="268"/>
      <c r="D31" s="268"/>
      <c r="E31" s="109">
        <v>0</v>
      </c>
    </row>
    <row r="32" spans="1:5" s="39" customFormat="1" ht="16.5" customHeight="1" x14ac:dyDescent="0.25">
      <c r="A32" s="228" t="s">
        <v>1181</v>
      </c>
      <c r="B32" s="229"/>
      <c r="C32" s="229"/>
      <c r="D32" s="229"/>
      <c r="E32" s="64">
        <f>E29-E31</f>
        <v>1</v>
      </c>
    </row>
    <row r="33" spans="1:5" ht="14.25" customHeight="1" x14ac:dyDescent="0.25">
      <c r="A33" s="289"/>
      <c r="B33" s="290"/>
      <c r="C33" s="46"/>
      <c r="D33" s="46"/>
      <c r="E33" s="55"/>
    </row>
    <row r="34" spans="1:5" s="39" customFormat="1" ht="33" customHeight="1" x14ac:dyDescent="0.25">
      <c r="A34" s="41" t="s">
        <v>1182</v>
      </c>
      <c r="B34" s="223" t="s">
        <v>324</v>
      </c>
      <c r="C34" s="223"/>
      <c r="D34" s="223"/>
      <c r="E34" s="223"/>
    </row>
    <row r="35" spans="1:5" s="104" customFormat="1" ht="13.8" x14ac:dyDescent="0.25">
      <c r="A35" s="307" t="s">
        <v>1183</v>
      </c>
      <c r="B35" s="308"/>
      <c r="C35" s="308"/>
      <c r="D35" s="308"/>
      <c r="E35" s="45">
        <v>3</v>
      </c>
    </row>
    <row r="36" spans="1:5" customFormat="1" ht="13.8" x14ac:dyDescent="0.25">
      <c r="A36" s="105"/>
      <c r="B36" s="106"/>
      <c r="C36" s="106"/>
      <c r="D36" s="107"/>
      <c r="E36" s="108"/>
    </row>
    <row r="37" spans="1:5" s="47" customFormat="1" ht="16.5" customHeight="1" x14ac:dyDescent="0.25">
      <c r="A37" s="247" t="s">
        <v>1184</v>
      </c>
      <c r="B37" s="248"/>
      <c r="C37" s="248"/>
      <c r="D37" s="248"/>
      <c r="E37" s="45">
        <f>E35</f>
        <v>3</v>
      </c>
    </row>
    <row r="38" spans="1:5" s="39" customFormat="1" ht="16.5" customHeight="1" x14ac:dyDescent="0.25">
      <c r="A38" s="267" t="s">
        <v>1185</v>
      </c>
      <c r="B38" s="268"/>
      <c r="C38" s="268"/>
      <c r="D38" s="268"/>
      <c r="E38" s="109">
        <v>3</v>
      </c>
    </row>
    <row r="39" spans="1:5" s="39" customFormat="1" ht="16.5" customHeight="1" x14ac:dyDescent="0.25">
      <c r="A39" s="267" t="s">
        <v>1186</v>
      </c>
      <c r="B39" s="268"/>
      <c r="C39" s="268"/>
      <c r="D39" s="268"/>
      <c r="E39" s="109">
        <v>0</v>
      </c>
    </row>
    <row r="40" spans="1:5" s="39" customFormat="1" ht="18" customHeight="1" x14ac:dyDescent="0.25">
      <c r="A40" s="228" t="s">
        <v>1187</v>
      </c>
      <c r="B40" s="229"/>
      <c r="C40" s="229"/>
      <c r="D40" s="229"/>
      <c r="E40" s="64">
        <f>E37-E39</f>
        <v>3</v>
      </c>
    </row>
    <row r="41" spans="1:5" ht="14.25" customHeight="1" x14ac:dyDescent="0.25">
      <c r="A41" s="289"/>
      <c r="B41" s="290"/>
      <c r="C41" s="46"/>
      <c r="D41" s="46"/>
      <c r="E41" s="55"/>
    </row>
    <row r="42" spans="1:5" s="39" customFormat="1" ht="35.25" customHeight="1" x14ac:dyDescent="0.25">
      <c r="A42" s="41" t="s">
        <v>1188</v>
      </c>
      <c r="B42" s="223" t="s">
        <v>326</v>
      </c>
      <c r="C42" s="223"/>
      <c r="D42" s="223"/>
      <c r="E42" s="223"/>
    </row>
    <row r="43" spans="1:5" s="104" customFormat="1" ht="13.8" x14ac:dyDescent="0.25">
      <c r="A43" s="307" t="s">
        <v>1189</v>
      </c>
      <c r="B43" s="308"/>
      <c r="C43" s="308"/>
      <c r="D43" s="308"/>
      <c r="E43" s="45">
        <v>1</v>
      </c>
    </row>
    <row r="44" spans="1:5" customFormat="1" ht="13.8" x14ac:dyDescent="0.25">
      <c r="A44" s="105"/>
      <c r="B44" s="106"/>
      <c r="C44" s="106"/>
      <c r="D44" s="107"/>
      <c r="E44" s="108"/>
    </row>
    <row r="45" spans="1:5" s="47" customFormat="1" ht="16.5" customHeight="1" x14ac:dyDescent="0.25">
      <c r="A45" s="247" t="s">
        <v>1190</v>
      </c>
      <c r="B45" s="248"/>
      <c r="C45" s="248"/>
      <c r="D45" s="248"/>
      <c r="E45" s="45">
        <f>E43</f>
        <v>1</v>
      </c>
    </row>
    <row r="46" spans="1:5" s="39" customFormat="1" ht="18" customHeight="1" x14ac:dyDescent="0.25">
      <c r="A46" s="267" t="s">
        <v>1191</v>
      </c>
      <c r="B46" s="268"/>
      <c r="C46" s="268"/>
      <c r="D46" s="268"/>
      <c r="E46" s="109">
        <v>1</v>
      </c>
    </row>
    <row r="47" spans="1:5" s="39" customFormat="1" ht="17.25" customHeight="1" x14ac:dyDescent="0.25">
      <c r="A47" s="267" t="s">
        <v>1192</v>
      </c>
      <c r="B47" s="268"/>
      <c r="C47" s="268"/>
      <c r="D47" s="268"/>
      <c r="E47" s="109">
        <v>0</v>
      </c>
    </row>
    <row r="48" spans="1:5" s="39" customFormat="1" ht="16.5" customHeight="1" x14ac:dyDescent="0.25">
      <c r="A48" s="228" t="s">
        <v>1193</v>
      </c>
      <c r="B48" s="229"/>
      <c r="C48" s="229"/>
      <c r="D48" s="229"/>
      <c r="E48" s="64">
        <f>E45-E47</f>
        <v>1</v>
      </c>
    </row>
    <row r="49" spans="1:5" ht="14.25" customHeight="1" x14ac:dyDescent="0.25">
      <c r="A49" s="289"/>
      <c r="B49" s="290"/>
      <c r="C49" s="46"/>
      <c r="D49" s="46"/>
      <c r="E49" s="55"/>
    </row>
    <row r="50" spans="1:5" s="39" customFormat="1" ht="30.75" customHeight="1" x14ac:dyDescent="0.25">
      <c r="A50" s="41" t="s">
        <v>1194</v>
      </c>
      <c r="B50" s="223" t="s">
        <v>328</v>
      </c>
      <c r="C50" s="223"/>
      <c r="D50" s="223"/>
      <c r="E50" s="223"/>
    </row>
    <row r="51" spans="1:5" s="104" customFormat="1" ht="13.8" x14ac:dyDescent="0.25">
      <c r="A51" s="307" t="s">
        <v>1195</v>
      </c>
      <c r="B51" s="308"/>
      <c r="C51" s="308"/>
      <c r="D51" s="308"/>
      <c r="E51" s="45">
        <v>1</v>
      </c>
    </row>
    <row r="52" spans="1:5" customFormat="1" ht="13.8" x14ac:dyDescent="0.25">
      <c r="A52" s="105"/>
      <c r="B52" s="106"/>
      <c r="C52" s="106"/>
      <c r="D52" s="107"/>
      <c r="E52" s="108"/>
    </row>
    <row r="53" spans="1:5" s="47" customFormat="1" ht="16.5" customHeight="1" x14ac:dyDescent="0.25">
      <c r="A53" s="247" t="s">
        <v>1196</v>
      </c>
      <c r="B53" s="248"/>
      <c r="C53" s="248"/>
      <c r="D53" s="248"/>
      <c r="E53" s="45">
        <f>E51</f>
        <v>1</v>
      </c>
    </row>
    <row r="54" spans="1:5" s="39" customFormat="1" ht="17.25" customHeight="1" x14ac:dyDescent="0.25">
      <c r="A54" s="267" t="s">
        <v>1197</v>
      </c>
      <c r="B54" s="268"/>
      <c r="C54" s="268"/>
      <c r="D54" s="268"/>
      <c r="E54" s="109">
        <v>1</v>
      </c>
    </row>
    <row r="55" spans="1:5" s="39" customFormat="1" ht="24" customHeight="1" x14ac:dyDescent="0.25">
      <c r="A55" s="267" t="s">
        <v>1198</v>
      </c>
      <c r="B55" s="268"/>
      <c r="C55" s="268"/>
      <c r="D55" s="268"/>
      <c r="E55" s="109">
        <v>0</v>
      </c>
    </row>
    <row r="56" spans="1:5" s="39" customFormat="1" ht="28.95" customHeight="1" x14ac:dyDescent="0.25">
      <c r="A56" s="228" t="s">
        <v>1199</v>
      </c>
      <c r="B56" s="229"/>
      <c r="C56" s="229"/>
      <c r="D56" s="229"/>
      <c r="E56" s="64">
        <f>E53-E55</f>
        <v>1</v>
      </c>
    </row>
    <row r="57" spans="1:5" ht="14.25" customHeight="1" x14ac:dyDescent="0.25">
      <c r="A57" s="289"/>
      <c r="B57" s="290"/>
      <c r="C57" s="46"/>
      <c r="D57" s="46"/>
      <c r="E57" s="55"/>
    </row>
    <row r="58" spans="1:5" s="39" customFormat="1" ht="45.75" customHeight="1" x14ac:dyDescent="0.25">
      <c r="A58" s="41" t="s">
        <v>1200</v>
      </c>
      <c r="B58" s="223" t="s">
        <v>330</v>
      </c>
      <c r="C58" s="223"/>
      <c r="D58" s="223"/>
      <c r="E58" s="223"/>
    </row>
    <row r="59" spans="1:5" s="104" customFormat="1" ht="13.8" x14ac:dyDescent="0.25">
      <c r="A59" s="307" t="s">
        <v>1201</v>
      </c>
      <c r="B59" s="308"/>
      <c r="C59" s="308"/>
      <c r="D59" s="308"/>
      <c r="E59" s="45">
        <v>1</v>
      </c>
    </row>
    <row r="60" spans="1:5" customFormat="1" ht="13.8" x14ac:dyDescent="0.25">
      <c r="A60" s="105"/>
      <c r="B60" s="106"/>
      <c r="C60" s="106"/>
      <c r="D60" s="107"/>
      <c r="E60" s="108"/>
    </row>
    <row r="61" spans="1:5" s="47" customFormat="1" ht="16.5" customHeight="1" x14ac:dyDescent="0.25">
      <c r="A61" s="247" t="s">
        <v>1202</v>
      </c>
      <c r="B61" s="248"/>
      <c r="C61" s="248"/>
      <c r="D61" s="248"/>
      <c r="E61" s="45">
        <f>E59</f>
        <v>1</v>
      </c>
    </row>
    <row r="62" spans="1:5" s="39" customFormat="1" ht="15" customHeight="1" x14ac:dyDescent="0.25">
      <c r="A62" s="267" t="s">
        <v>1203</v>
      </c>
      <c r="B62" s="268"/>
      <c r="C62" s="268"/>
      <c r="D62" s="268"/>
      <c r="E62" s="109">
        <v>1</v>
      </c>
    </row>
    <row r="63" spans="1:5" s="39" customFormat="1" ht="15.75" customHeight="1" x14ac:dyDescent="0.25">
      <c r="A63" s="267" t="s">
        <v>1204</v>
      </c>
      <c r="B63" s="268"/>
      <c r="C63" s="268"/>
      <c r="D63" s="268"/>
      <c r="E63" s="109">
        <v>0</v>
      </c>
    </row>
    <row r="64" spans="1:5" s="39" customFormat="1" ht="16.5" customHeight="1" x14ac:dyDescent="0.25">
      <c r="A64" s="228" t="s">
        <v>1205</v>
      </c>
      <c r="B64" s="229"/>
      <c r="C64" s="229"/>
      <c r="D64" s="229"/>
      <c r="E64" s="64">
        <f>E61-E63</f>
        <v>1</v>
      </c>
    </row>
    <row r="65" spans="1:5" ht="14.25" customHeight="1" x14ac:dyDescent="0.25">
      <c r="A65" s="289"/>
      <c r="B65" s="290"/>
      <c r="C65" s="46"/>
      <c r="D65" s="46"/>
      <c r="E65" s="55"/>
    </row>
    <row r="66" spans="1:5" s="39" customFormat="1" ht="45.75" customHeight="1" x14ac:dyDescent="0.25">
      <c r="A66" s="41" t="s">
        <v>1206</v>
      </c>
      <c r="B66" s="223" t="s">
        <v>332</v>
      </c>
      <c r="C66" s="223"/>
      <c r="D66" s="223"/>
      <c r="E66" s="223"/>
    </row>
    <row r="67" spans="1:5" s="104" customFormat="1" ht="13.8" x14ac:dyDescent="0.25">
      <c r="A67" s="307" t="s">
        <v>1201</v>
      </c>
      <c r="B67" s="308"/>
      <c r="C67" s="308"/>
      <c r="D67" s="308"/>
      <c r="E67" s="45">
        <v>2</v>
      </c>
    </row>
    <row r="68" spans="1:5" customFormat="1" ht="13.8" x14ac:dyDescent="0.25">
      <c r="A68" s="105"/>
      <c r="B68" s="106"/>
      <c r="C68" s="106"/>
      <c r="D68" s="107"/>
      <c r="E68" s="108"/>
    </row>
    <row r="69" spans="1:5" s="47" customFormat="1" ht="16.5" customHeight="1" x14ac:dyDescent="0.25">
      <c r="A69" s="247" t="s">
        <v>1202</v>
      </c>
      <c r="B69" s="248"/>
      <c r="C69" s="248"/>
      <c r="D69" s="248"/>
      <c r="E69" s="45">
        <f>E67</f>
        <v>2</v>
      </c>
    </row>
    <row r="70" spans="1:5" s="39" customFormat="1" ht="15" customHeight="1" x14ac:dyDescent="0.25">
      <c r="A70" s="267" t="s">
        <v>1203</v>
      </c>
      <c r="B70" s="268"/>
      <c r="C70" s="268"/>
      <c r="D70" s="268"/>
      <c r="E70" s="109">
        <v>2</v>
      </c>
    </row>
    <row r="71" spans="1:5" s="39" customFormat="1" ht="15.75" customHeight="1" x14ac:dyDescent="0.25">
      <c r="A71" s="267" t="s">
        <v>1204</v>
      </c>
      <c r="B71" s="268"/>
      <c r="C71" s="268"/>
      <c r="D71" s="268"/>
      <c r="E71" s="109">
        <v>0</v>
      </c>
    </row>
    <row r="72" spans="1:5" s="39" customFormat="1" ht="16.5" customHeight="1" x14ac:dyDescent="0.25">
      <c r="A72" s="228" t="s">
        <v>1205</v>
      </c>
      <c r="B72" s="229"/>
      <c r="C72" s="229"/>
      <c r="D72" s="229"/>
      <c r="E72" s="64">
        <f>E69-E71</f>
        <v>2</v>
      </c>
    </row>
    <row r="73" spans="1:5" ht="14.25" customHeight="1" x14ac:dyDescent="0.25">
      <c r="A73" s="289"/>
      <c r="B73" s="290"/>
      <c r="C73" s="46"/>
      <c r="D73" s="46"/>
      <c r="E73" s="55"/>
    </row>
    <row r="74" spans="1:5" s="39" customFormat="1" ht="45.75" customHeight="1" x14ac:dyDescent="0.25">
      <c r="A74" s="41" t="s">
        <v>1207</v>
      </c>
      <c r="B74" s="223" t="s">
        <v>352</v>
      </c>
      <c r="C74" s="223"/>
      <c r="D74" s="223"/>
      <c r="E74" s="223"/>
    </row>
    <row r="75" spans="1:5" s="104" customFormat="1" ht="13.8" x14ac:dyDescent="0.25">
      <c r="A75" s="307" t="s">
        <v>1208</v>
      </c>
      <c r="B75" s="308"/>
      <c r="C75" s="308"/>
      <c r="D75" s="308"/>
      <c r="E75" s="45">
        <v>2</v>
      </c>
    </row>
    <row r="76" spans="1:5" customFormat="1" ht="13.8" x14ac:dyDescent="0.25">
      <c r="A76" s="105"/>
      <c r="B76" s="106"/>
      <c r="C76" s="106"/>
      <c r="D76" s="107"/>
      <c r="E76" s="108"/>
    </row>
    <row r="77" spans="1:5" s="47" customFormat="1" ht="16.5" customHeight="1" x14ac:dyDescent="0.25">
      <c r="A77" s="247" t="s">
        <v>1209</v>
      </c>
      <c r="B77" s="248"/>
      <c r="C77" s="248"/>
      <c r="D77" s="248"/>
      <c r="E77" s="45">
        <f>E75</f>
        <v>2</v>
      </c>
    </row>
    <row r="78" spans="1:5" s="39" customFormat="1" ht="15" customHeight="1" x14ac:dyDescent="0.25">
      <c r="A78" s="267" t="s">
        <v>1210</v>
      </c>
      <c r="B78" s="268"/>
      <c r="C78" s="268"/>
      <c r="D78" s="268"/>
      <c r="E78" s="109">
        <v>2</v>
      </c>
    </row>
    <row r="79" spans="1:5" s="39" customFormat="1" ht="15.75" customHeight="1" x14ac:dyDescent="0.25">
      <c r="A79" s="267" t="s">
        <v>1211</v>
      </c>
      <c r="B79" s="268"/>
      <c r="C79" s="268"/>
      <c r="D79" s="268"/>
      <c r="E79" s="109">
        <v>0</v>
      </c>
    </row>
    <row r="80" spans="1:5" s="39" customFormat="1" ht="16.5" customHeight="1" x14ac:dyDescent="0.25">
      <c r="A80" s="228" t="s">
        <v>1212</v>
      </c>
      <c r="B80" s="229"/>
      <c r="C80" s="229"/>
      <c r="D80" s="229"/>
      <c r="E80" s="64">
        <f>E77-E79</f>
        <v>2</v>
      </c>
    </row>
    <row r="81" spans="1:5" ht="14.25" customHeight="1" x14ac:dyDescent="0.25">
      <c r="A81" s="289"/>
      <c r="B81" s="290"/>
      <c r="C81" s="46"/>
      <c r="D81" s="46"/>
      <c r="E81" s="55"/>
    </row>
    <row r="82" spans="1:5" s="39" customFormat="1" ht="45.75" customHeight="1" x14ac:dyDescent="0.25">
      <c r="A82" s="41" t="s">
        <v>1213</v>
      </c>
      <c r="B82" s="223" t="s">
        <v>356</v>
      </c>
      <c r="C82" s="223"/>
      <c r="D82" s="223"/>
      <c r="E82" s="223"/>
    </row>
    <row r="83" spans="1:5" s="104" customFormat="1" ht="13.8" x14ac:dyDescent="0.25">
      <c r="A83" s="307" t="s">
        <v>1208</v>
      </c>
      <c r="B83" s="308"/>
      <c r="C83" s="308"/>
      <c r="D83" s="308"/>
      <c r="E83" s="45">
        <v>2</v>
      </c>
    </row>
    <row r="84" spans="1:5" customFormat="1" ht="13.8" x14ac:dyDescent="0.25">
      <c r="A84" s="105"/>
      <c r="B84" s="106"/>
      <c r="C84" s="106"/>
      <c r="D84" s="107"/>
      <c r="E84" s="108"/>
    </row>
    <row r="85" spans="1:5" s="47" customFormat="1" ht="16.5" customHeight="1" x14ac:dyDescent="0.25">
      <c r="A85" s="247" t="s">
        <v>1209</v>
      </c>
      <c r="B85" s="248"/>
      <c r="C85" s="248"/>
      <c r="D85" s="248"/>
      <c r="E85" s="45">
        <f>E83</f>
        <v>2</v>
      </c>
    </row>
    <row r="86" spans="1:5" s="39" customFormat="1" ht="15" customHeight="1" x14ac:dyDescent="0.25">
      <c r="A86" s="267" t="s">
        <v>1210</v>
      </c>
      <c r="B86" s="268"/>
      <c r="C86" s="268"/>
      <c r="D86" s="268"/>
      <c r="E86" s="109">
        <v>2</v>
      </c>
    </row>
    <row r="87" spans="1:5" s="39" customFormat="1" ht="15.75" customHeight="1" x14ac:dyDescent="0.25">
      <c r="A87" s="267" t="s">
        <v>1211</v>
      </c>
      <c r="B87" s="268"/>
      <c r="C87" s="268"/>
      <c r="D87" s="268"/>
      <c r="E87" s="109">
        <v>0</v>
      </c>
    </row>
    <row r="88" spans="1:5" s="39" customFormat="1" ht="16.5" customHeight="1" x14ac:dyDescent="0.25">
      <c r="A88" s="228" t="s">
        <v>1212</v>
      </c>
      <c r="B88" s="229"/>
      <c r="C88" s="229"/>
      <c r="D88" s="229"/>
      <c r="E88" s="64">
        <f>E85-E87</f>
        <v>2</v>
      </c>
    </row>
    <row r="89" spans="1:5" ht="14.25" customHeight="1" x14ac:dyDescent="0.25">
      <c r="A89" s="289"/>
      <c r="B89" s="290"/>
      <c r="C89" s="46"/>
      <c r="D89" s="46"/>
      <c r="E89" s="55"/>
    </row>
    <row r="90" spans="1:5" s="39" customFormat="1" ht="45.75" customHeight="1" x14ac:dyDescent="0.25">
      <c r="A90" s="41" t="s">
        <v>1214</v>
      </c>
      <c r="B90" s="223" t="s">
        <v>358</v>
      </c>
      <c r="C90" s="223"/>
      <c r="D90" s="223"/>
      <c r="E90" s="223"/>
    </row>
    <row r="91" spans="1:5" s="104" customFormat="1" ht="13.8" x14ac:dyDescent="0.25">
      <c r="A91" s="307" t="s">
        <v>1215</v>
      </c>
      <c r="B91" s="308"/>
      <c r="C91" s="308"/>
      <c r="D91" s="308"/>
      <c r="E91" s="45">
        <v>2</v>
      </c>
    </row>
    <row r="92" spans="1:5" customFormat="1" ht="13.8" x14ac:dyDescent="0.25">
      <c r="A92" s="105"/>
      <c r="B92" s="106"/>
      <c r="C92" s="106"/>
      <c r="D92" s="107"/>
      <c r="E92" s="108"/>
    </row>
    <row r="93" spans="1:5" s="47" customFormat="1" ht="16.5" customHeight="1" x14ac:dyDescent="0.25">
      <c r="A93" s="247" t="s">
        <v>1216</v>
      </c>
      <c r="B93" s="248"/>
      <c r="C93" s="248"/>
      <c r="D93" s="248"/>
      <c r="E93" s="45">
        <f>E91</f>
        <v>2</v>
      </c>
    </row>
    <row r="94" spans="1:5" s="39" customFormat="1" ht="15" customHeight="1" x14ac:dyDescent="0.25">
      <c r="A94" s="267" t="s">
        <v>1217</v>
      </c>
      <c r="B94" s="268"/>
      <c r="C94" s="268"/>
      <c r="D94" s="268"/>
      <c r="E94" s="109">
        <v>2</v>
      </c>
    </row>
    <row r="95" spans="1:5" s="39" customFormat="1" ht="15.75" customHeight="1" x14ac:dyDescent="0.25">
      <c r="A95" s="267" t="s">
        <v>1218</v>
      </c>
      <c r="B95" s="268"/>
      <c r="C95" s="268"/>
      <c r="D95" s="268"/>
      <c r="E95" s="109">
        <v>0</v>
      </c>
    </row>
    <row r="96" spans="1:5" s="39" customFormat="1" ht="16.5" customHeight="1" x14ac:dyDescent="0.25">
      <c r="A96" s="228" t="s">
        <v>1219</v>
      </c>
      <c r="B96" s="229"/>
      <c r="C96" s="229"/>
      <c r="D96" s="229"/>
      <c r="E96" s="64">
        <f>E93-E95</f>
        <v>2</v>
      </c>
    </row>
    <row r="97" spans="1:5" ht="14.25" customHeight="1" x14ac:dyDescent="0.25">
      <c r="A97" s="289"/>
      <c r="B97" s="290"/>
      <c r="C97" s="46"/>
      <c r="D97" s="46"/>
      <c r="E97" s="55"/>
    </row>
    <row r="98" spans="1:5" ht="17.25" customHeight="1" x14ac:dyDescent="0.25">
      <c r="A98" s="40" t="s">
        <v>873</v>
      </c>
      <c r="B98" s="239" t="s">
        <v>384</v>
      </c>
      <c r="C98" s="239"/>
      <c r="D98" s="239"/>
      <c r="E98" s="239"/>
    </row>
    <row r="99" spans="1:5" s="39" customFormat="1" ht="44.25" customHeight="1" x14ac:dyDescent="0.25">
      <c r="A99" s="41" t="s">
        <v>1220</v>
      </c>
      <c r="B99" s="223" t="s">
        <v>356</v>
      </c>
      <c r="C99" s="223"/>
      <c r="D99" s="223"/>
      <c r="E99" s="223"/>
    </row>
    <row r="100" spans="1:5" s="104" customFormat="1" ht="13.8" x14ac:dyDescent="0.25">
      <c r="A100" s="307" t="s">
        <v>1221</v>
      </c>
      <c r="B100" s="308"/>
      <c r="C100" s="308"/>
      <c r="D100" s="308"/>
      <c r="E100" s="45">
        <v>1</v>
      </c>
    </row>
    <row r="101" spans="1:5" customFormat="1" ht="13.8" x14ac:dyDescent="0.25">
      <c r="A101" s="119"/>
      <c r="B101" s="106"/>
      <c r="C101" s="106"/>
      <c r="D101" s="107"/>
      <c r="E101" s="108"/>
    </row>
    <row r="102" spans="1:5" s="47" customFormat="1" ht="16.5" customHeight="1" x14ac:dyDescent="0.25">
      <c r="A102" s="247" t="s">
        <v>1222</v>
      </c>
      <c r="B102" s="248"/>
      <c r="C102" s="248"/>
      <c r="D102" s="248"/>
      <c r="E102" s="45">
        <f>E100</f>
        <v>1</v>
      </c>
    </row>
    <row r="103" spans="1:5" s="39" customFormat="1" ht="16.5" customHeight="1" x14ac:dyDescent="0.25">
      <c r="A103" s="267" t="s">
        <v>1223</v>
      </c>
      <c r="B103" s="268"/>
      <c r="C103" s="268"/>
      <c r="D103" s="268"/>
      <c r="E103" s="109">
        <v>1</v>
      </c>
    </row>
    <row r="104" spans="1:5" s="39" customFormat="1" ht="27.75" customHeight="1" x14ac:dyDescent="0.25">
      <c r="A104" s="267" t="s">
        <v>1224</v>
      </c>
      <c r="B104" s="268"/>
      <c r="C104" s="268"/>
      <c r="D104" s="268"/>
      <c r="E104" s="109">
        <v>0</v>
      </c>
    </row>
    <row r="105" spans="1:5" s="39" customFormat="1" ht="25.5" customHeight="1" x14ac:dyDescent="0.25">
      <c r="A105" s="228" t="s">
        <v>1225</v>
      </c>
      <c r="B105" s="229"/>
      <c r="C105" s="229"/>
      <c r="D105" s="229"/>
      <c r="E105" s="64">
        <f>E102-E104</f>
        <v>1</v>
      </c>
    </row>
    <row r="106" spans="1:5" ht="14.25" customHeight="1" x14ac:dyDescent="0.25">
      <c r="A106" s="289"/>
      <c r="B106" s="290"/>
      <c r="C106" s="72"/>
      <c r="D106" s="72"/>
      <c r="E106" s="73"/>
    </row>
    <row r="107" spans="1:5" ht="17.25" customHeight="1" x14ac:dyDescent="0.25">
      <c r="A107" s="40" t="s">
        <v>1516</v>
      </c>
      <c r="B107" s="239"/>
      <c r="C107" s="239"/>
      <c r="D107" s="239"/>
      <c r="E107" s="239"/>
    </row>
    <row r="108" spans="1:5" s="39" customFormat="1" ht="32.25" customHeight="1" x14ac:dyDescent="0.25">
      <c r="A108" s="41" t="s">
        <v>1517</v>
      </c>
      <c r="B108" s="223" t="s">
        <v>415</v>
      </c>
      <c r="C108" s="223"/>
      <c r="D108" s="223"/>
      <c r="E108" s="223"/>
    </row>
    <row r="109" spans="1:5" s="104" customFormat="1" ht="13.8" x14ac:dyDescent="0.25">
      <c r="A109" s="307" t="s">
        <v>1522</v>
      </c>
      <c r="B109" s="308"/>
      <c r="C109" s="308"/>
      <c r="D109" s="308"/>
      <c r="E109" s="45">
        <v>1</v>
      </c>
    </row>
    <row r="110" spans="1:5" customFormat="1" ht="13.8" x14ac:dyDescent="0.25">
      <c r="A110" s="119"/>
      <c r="B110" s="106"/>
      <c r="C110" s="106"/>
      <c r="D110" s="107"/>
      <c r="E110" s="108"/>
    </row>
    <row r="111" spans="1:5" s="47" customFormat="1" ht="16.5" customHeight="1" x14ac:dyDescent="0.25">
      <c r="A111" s="224" t="s">
        <v>1518</v>
      </c>
      <c r="B111" s="225"/>
      <c r="C111" s="225"/>
      <c r="D111" s="225"/>
      <c r="E111" s="45">
        <f>E109</f>
        <v>1</v>
      </c>
    </row>
    <row r="112" spans="1:5" s="39" customFormat="1" ht="16.5" customHeight="1" x14ac:dyDescent="0.25">
      <c r="A112" s="224" t="s">
        <v>1519</v>
      </c>
      <c r="B112" s="225"/>
      <c r="C112" s="225"/>
      <c r="D112" s="225"/>
      <c r="E112" s="109">
        <v>1</v>
      </c>
    </row>
    <row r="113" spans="1:5" s="39" customFormat="1" ht="14.25" customHeight="1" x14ac:dyDescent="0.25">
      <c r="A113" s="224" t="s">
        <v>1520</v>
      </c>
      <c r="B113" s="225"/>
      <c r="C113" s="225"/>
      <c r="D113" s="225"/>
      <c r="E113" s="109">
        <v>0</v>
      </c>
    </row>
    <row r="114" spans="1:5" s="39" customFormat="1" ht="15" customHeight="1" x14ac:dyDescent="0.25">
      <c r="A114" s="228" t="s">
        <v>1521</v>
      </c>
      <c r="B114" s="229"/>
      <c r="C114" s="229"/>
      <c r="D114" s="229"/>
      <c r="E114" s="64">
        <f>E111-E113</f>
        <v>1</v>
      </c>
    </row>
    <row r="115" spans="1:5" ht="14.25" customHeight="1" x14ac:dyDescent="0.25">
      <c r="A115" s="289"/>
      <c r="B115" s="290"/>
      <c r="C115" s="72"/>
      <c r="D115" s="72"/>
      <c r="E115" s="73"/>
    </row>
  </sheetData>
  <mergeCells count="96">
    <mergeCell ref="B99:E99"/>
    <mergeCell ref="A102:D102"/>
    <mergeCell ref="A103:D103"/>
    <mergeCell ref="A100:D100"/>
    <mergeCell ref="A106:B106"/>
    <mergeCell ref="A104:D104"/>
    <mergeCell ref="A105:D105"/>
    <mergeCell ref="A57:B57"/>
    <mergeCell ref="B66:E66"/>
    <mergeCell ref="B58:E58"/>
    <mergeCell ref="B98:E98"/>
    <mergeCell ref="A49:B49"/>
    <mergeCell ref="A67:D67"/>
    <mergeCell ref="A69:D69"/>
    <mergeCell ref="A51:D51"/>
    <mergeCell ref="A53:D53"/>
    <mergeCell ref="A54:D54"/>
    <mergeCell ref="A55:D55"/>
    <mergeCell ref="A56:D56"/>
    <mergeCell ref="A72:D72"/>
    <mergeCell ref="A73:B73"/>
    <mergeCell ref="B50:E50"/>
    <mergeCell ref="A59:D59"/>
    <mergeCell ref="B26:E26"/>
    <mergeCell ref="B34:E34"/>
    <mergeCell ref="A35:D35"/>
    <mergeCell ref="A37:D37"/>
    <mergeCell ref="A38:D38"/>
    <mergeCell ref="A27:D27"/>
    <mergeCell ref="A29:D29"/>
    <mergeCell ref="A30:D30"/>
    <mergeCell ref="A31:D31"/>
    <mergeCell ref="A32:D32"/>
    <mergeCell ref="A33:B33"/>
    <mergeCell ref="A21:D21"/>
    <mergeCell ref="A22:D22"/>
    <mergeCell ref="A23:D23"/>
    <mergeCell ref="A24:D24"/>
    <mergeCell ref="A25:B25"/>
    <mergeCell ref="A48:D48"/>
    <mergeCell ref="A15:D15"/>
    <mergeCell ref="A6:E6"/>
    <mergeCell ref="B8:E8"/>
    <mergeCell ref="B9:E9"/>
    <mergeCell ref="B10:E10"/>
    <mergeCell ref="A13:D13"/>
    <mergeCell ref="A11:D11"/>
    <mergeCell ref="A14:D14"/>
    <mergeCell ref="A16:D16"/>
    <mergeCell ref="A17:B17"/>
    <mergeCell ref="A39:D39"/>
    <mergeCell ref="A40:D40"/>
    <mergeCell ref="A41:B41"/>
    <mergeCell ref="B18:E18"/>
    <mergeCell ref="A19:D19"/>
    <mergeCell ref="B42:E42"/>
    <mergeCell ref="A43:D43"/>
    <mergeCell ref="A45:D45"/>
    <mergeCell ref="A46:D46"/>
    <mergeCell ref="A47:D47"/>
    <mergeCell ref="A61:D61"/>
    <mergeCell ref="A62:D62"/>
    <mergeCell ref="A63:D63"/>
    <mergeCell ref="A64:D64"/>
    <mergeCell ref="A65:B65"/>
    <mergeCell ref="B74:E74"/>
    <mergeCell ref="A75:D75"/>
    <mergeCell ref="A77:D77"/>
    <mergeCell ref="A78:D78"/>
    <mergeCell ref="A70:D70"/>
    <mergeCell ref="A71:D71"/>
    <mergeCell ref="A79:D79"/>
    <mergeCell ref="A80:D80"/>
    <mergeCell ref="A81:B81"/>
    <mergeCell ref="B90:E90"/>
    <mergeCell ref="A91:D91"/>
    <mergeCell ref="B82:E82"/>
    <mergeCell ref="A83:D83"/>
    <mergeCell ref="A85:D85"/>
    <mergeCell ref="A86:D86"/>
    <mergeCell ref="A87:D87"/>
    <mergeCell ref="A88:D88"/>
    <mergeCell ref="A89:B89"/>
    <mergeCell ref="A93:D93"/>
    <mergeCell ref="A94:D94"/>
    <mergeCell ref="A95:D95"/>
    <mergeCell ref="A96:D96"/>
    <mergeCell ref="A97:B97"/>
    <mergeCell ref="A113:D113"/>
    <mergeCell ref="A114:D114"/>
    <mergeCell ref="A115:B115"/>
    <mergeCell ref="B107:E107"/>
    <mergeCell ref="B108:E108"/>
    <mergeCell ref="A109:D109"/>
    <mergeCell ref="A111:D111"/>
    <mergeCell ref="A112:D112"/>
  </mergeCells>
  <printOptions horizontalCentered="1"/>
  <pageMargins left="0.51181102362204722" right="0.51181102362204722" top="0.78740157480314965" bottom="0.78740157480314965" header="0.31496062992125984" footer="0.31496062992125984"/>
  <pageSetup paperSize="9" scale="95" orientation="portrait" horizontalDpi="360" verticalDpi="360" r:id="rId1"/>
  <headerFooter>
    <oddFooter>&amp;R&amp;P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7C8A7-839F-490A-B7B7-BC10DE986506}">
  <sheetPr>
    <tabColor rgb="FF7030A0"/>
  </sheetPr>
  <dimension ref="A1:D169"/>
  <sheetViews>
    <sheetView view="pageBreakPreview" topLeftCell="A61" zoomScale="90" zoomScaleNormal="95" zoomScaleSheetLayoutView="90" workbookViewId="0">
      <selection activeCell="F67" sqref="F67"/>
    </sheetView>
  </sheetViews>
  <sheetFormatPr defaultColWidth="9" defaultRowHeight="13.2" x14ac:dyDescent="0.25"/>
  <cols>
    <col min="1" max="1" width="14.59765625" style="31" customWidth="1"/>
    <col min="2" max="2" width="18.8984375" style="31" customWidth="1"/>
    <col min="3" max="3" width="31.09765625" style="31" customWidth="1"/>
    <col min="4" max="4" width="18.69921875" style="38" customWidth="1"/>
    <col min="5" max="16384" width="9" style="29"/>
  </cols>
  <sheetData>
    <row r="1" spans="1:4" x14ac:dyDescent="0.25">
      <c r="A1" s="30"/>
      <c r="D1" s="32"/>
    </row>
    <row r="2" spans="1:4" x14ac:dyDescent="0.25">
      <c r="A2" s="34"/>
      <c r="B2" s="34"/>
      <c r="C2" s="35"/>
      <c r="D2" s="51"/>
    </row>
    <row r="3" spans="1:4" x14ac:dyDescent="0.25">
      <c r="A3" s="34" t="s">
        <v>820</v>
      </c>
      <c r="B3" s="34"/>
      <c r="C3" s="35"/>
      <c r="D3" s="51"/>
    </row>
    <row r="4" spans="1:4" x14ac:dyDescent="0.25">
      <c r="A4" s="34" t="s">
        <v>2</v>
      </c>
      <c r="B4" s="34"/>
      <c r="C4" s="35"/>
      <c r="D4" s="51"/>
    </row>
    <row r="5" spans="1:4" x14ac:dyDescent="0.25">
      <c r="A5" s="34" t="s">
        <v>1121</v>
      </c>
      <c r="B5" s="34"/>
      <c r="C5" s="35"/>
      <c r="D5" s="35"/>
    </row>
    <row r="6" spans="1:4" ht="13.8" thickBot="1" x14ac:dyDescent="0.3">
      <c r="A6" s="52"/>
      <c r="B6" s="52"/>
      <c r="C6" s="52"/>
      <c r="D6" s="52"/>
    </row>
    <row r="7" spans="1:4" s="39" customFormat="1" ht="21" customHeight="1" thickBot="1" x14ac:dyDescent="0.3">
      <c r="A7" s="244" t="s">
        <v>1122</v>
      </c>
      <c r="B7" s="245"/>
      <c r="C7" s="245"/>
      <c r="D7" s="246"/>
    </row>
    <row r="8" spans="1:4" x14ac:dyDescent="0.25">
      <c r="A8" s="30"/>
      <c r="D8" s="32"/>
    </row>
    <row r="9" spans="1:4" ht="17.25" customHeight="1" x14ac:dyDescent="0.25">
      <c r="A9" s="40" t="s">
        <v>874</v>
      </c>
      <c r="B9" s="239" t="s">
        <v>422</v>
      </c>
      <c r="C9" s="239"/>
      <c r="D9" s="239"/>
    </row>
    <row r="10" spans="1:4" ht="17.25" customHeight="1" x14ac:dyDescent="0.25">
      <c r="A10" s="110" t="s">
        <v>1226</v>
      </c>
      <c r="B10" s="313" t="s">
        <v>436</v>
      </c>
      <c r="C10" s="313"/>
      <c r="D10" s="313"/>
    </row>
    <row r="11" spans="1:4" s="39" customFormat="1" ht="44.25" customHeight="1" x14ac:dyDescent="0.25">
      <c r="A11" s="41" t="s">
        <v>1232</v>
      </c>
      <c r="B11" s="240" t="s">
        <v>440</v>
      </c>
      <c r="C11" s="241"/>
      <c r="D11" s="242"/>
    </row>
    <row r="12" spans="1:4" s="47" customFormat="1" ht="16.5" customHeight="1" x14ac:dyDescent="0.25">
      <c r="A12" s="153"/>
      <c r="B12" s="154"/>
      <c r="C12" s="155"/>
      <c r="D12" s="103" t="s">
        <v>890</v>
      </c>
    </row>
    <row r="13" spans="1:4" s="156" customFormat="1" ht="30.75" customHeight="1" x14ac:dyDescent="0.25">
      <c r="A13" s="309" t="s">
        <v>1227</v>
      </c>
      <c r="B13" s="310"/>
      <c r="C13" s="310"/>
      <c r="D13" s="157">
        <v>6</v>
      </c>
    </row>
    <row r="14" spans="1:4" s="47" customFormat="1" ht="16.5" customHeight="1" x14ac:dyDescent="0.25">
      <c r="A14" s="67"/>
      <c r="B14" s="68"/>
      <c r="C14" s="133"/>
      <c r="D14" s="133"/>
    </row>
    <row r="15" spans="1:4" s="47" customFormat="1" ht="16.5" customHeight="1" x14ac:dyDescent="0.25">
      <c r="A15" s="247" t="s">
        <v>1228</v>
      </c>
      <c r="B15" s="248"/>
      <c r="C15" s="248"/>
      <c r="D15" s="133">
        <v>6</v>
      </c>
    </row>
    <row r="16" spans="1:4" s="39" customFormat="1" ht="14.25" customHeight="1" x14ac:dyDescent="0.25">
      <c r="A16" s="247" t="s">
        <v>1229</v>
      </c>
      <c r="B16" s="248"/>
      <c r="C16" s="248"/>
      <c r="D16" s="133">
        <v>6</v>
      </c>
    </row>
    <row r="17" spans="1:4" s="39" customFormat="1" ht="14.25" customHeight="1" x14ac:dyDescent="0.25">
      <c r="A17" s="247" t="s">
        <v>1230</v>
      </c>
      <c r="B17" s="248"/>
      <c r="C17" s="248"/>
      <c r="D17" s="133">
        <v>4</v>
      </c>
    </row>
    <row r="18" spans="1:4" s="39" customFormat="1" ht="16.5" customHeight="1" x14ac:dyDescent="0.25">
      <c r="A18" s="228" t="s">
        <v>1231</v>
      </c>
      <c r="B18" s="229"/>
      <c r="C18" s="229"/>
      <c r="D18" s="133">
        <f>D15-D17</f>
        <v>2</v>
      </c>
    </row>
    <row r="19" spans="1:4" s="39" customFormat="1" ht="14.25" customHeight="1" x14ac:dyDescent="0.25">
      <c r="A19" s="247"/>
      <c r="B19" s="316"/>
      <c r="C19" s="316"/>
    </row>
    <row r="20" spans="1:4" s="39" customFormat="1" ht="48.75" customHeight="1" x14ac:dyDescent="0.25">
      <c r="A20" s="41" t="s">
        <v>1233</v>
      </c>
      <c r="B20" s="240" t="s">
        <v>442</v>
      </c>
      <c r="C20" s="241"/>
      <c r="D20" s="242"/>
    </row>
    <row r="21" spans="1:4" s="104" customFormat="1" ht="13.8" x14ac:dyDescent="0.25">
      <c r="A21" s="153"/>
      <c r="B21" s="154"/>
      <c r="C21" s="155"/>
      <c r="D21" s="103" t="s">
        <v>890</v>
      </c>
    </row>
    <row r="22" spans="1:4" s="47" customFormat="1" ht="25.5" customHeight="1" x14ac:dyDescent="0.25">
      <c r="A22" s="309" t="s">
        <v>1234</v>
      </c>
      <c r="B22" s="310"/>
      <c r="C22" s="310"/>
      <c r="D22" s="157">
        <v>4</v>
      </c>
    </row>
    <row r="23" spans="1:4" s="47" customFormat="1" ht="16.5" customHeight="1" x14ac:dyDescent="0.25">
      <c r="A23" s="67"/>
      <c r="B23" s="68"/>
      <c r="C23" s="133"/>
      <c r="D23" s="133"/>
    </row>
    <row r="24" spans="1:4" s="47" customFormat="1" ht="16.5" customHeight="1" x14ac:dyDescent="0.25">
      <c r="A24" s="247" t="s">
        <v>1235</v>
      </c>
      <c r="B24" s="248"/>
      <c r="C24" s="248"/>
      <c r="D24" s="133">
        <f>D22</f>
        <v>4</v>
      </c>
    </row>
    <row r="25" spans="1:4" s="47" customFormat="1" ht="16.5" customHeight="1" x14ac:dyDescent="0.25">
      <c r="A25" s="247" t="s">
        <v>1236</v>
      </c>
      <c r="B25" s="248"/>
      <c r="C25" s="248"/>
      <c r="D25" s="133">
        <v>4</v>
      </c>
    </row>
    <row r="26" spans="1:4" s="47" customFormat="1" ht="16.5" customHeight="1" x14ac:dyDescent="0.25">
      <c r="A26" s="247" t="s">
        <v>1237</v>
      </c>
      <c r="B26" s="248"/>
      <c r="C26" s="248"/>
      <c r="D26" s="133">
        <v>0</v>
      </c>
    </row>
    <row r="27" spans="1:4" s="47" customFormat="1" ht="15.75" customHeight="1" x14ac:dyDescent="0.25">
      <c r="A27" s="228" t="s">
        <v>1238</v>
      </c>
      <c r="B27" s="229"/>
      <c r="C27" s="229"/>
      <c r="D27" s="133">
        <f>D24-D26</f>
        <v>4</v>
      </c>
    </row>
    <row r="28" spans="1:4" ht="14.25" customHeight="1" x14ac:dyDescent="0.25">
      <c r="A28" s="314"/>
      <c r="B28" s="315"/>
      <c r="C28" s="80"/>
      <c r="D28" s="29"/>
    </row>
    <row r="29" spans="1:4" s="39" customFormat="1" ht="48" customHeight="1" x14ac:dyDescent="0.25">
      <c r="A29" s="41" t="s">
        <v>1239</v>
      </c>
      <c r="B29" s="240" t="s">
        <v>444</v>
      </c>
      <c r="C29" s="241"/>
      <c r="D29" s="242"/>
    </row>
    <row r="30" spans="1:4" s="104" customFormat="1" ht="14.25" customHeight="1" x14ac:dyDescent="0.25">
      <c r="A30" s="153"/>
      <c r="B30" s="154"/>
      <c r="C30" s="155"/>
      <c r="D30" s="103" t="s">
        <v>890</v>
      </c>
    </row>
    <row r="31" spans="1:4" s="47" customFormat="1" ht="25.5" customHeight="1" x14ac:dyDescent="0.25">
      <c r="A31" s="309" t="s">
        <v>1240</v>
      </c>
      <c r="B31" s="310"/>
      <c r="C31" s="310"/>
      <c r="D31" s="157">
        <v>1</v>
      </c>
    </row>
    <row r="32" spans="1:4" s="47" customFormat="1" ht="11.25" customHeight="1" x14ac:dyDescent="0.25">
      <c r="A32" s="67"/>
      <c r="B32" s="68"/>
      <c r="C32" s="133"/>
      <c r="D32" s="133"/>
    </row>
    <row r="33" spans="1:4" s="47" customFormat="1" ht="16.5" customHeight="1" x14ac:dyDescent="0.25">
      <c r="A33" s="247" t="s">
        <v>1241</v>
      </c>
      <c r="B33" s="248"/>
      <c r="C33" s="248"/>
      <c r="D33" s="133">
        <f>D31</f>
        <v>1</v>
      </c>
    </row>
    <row r="34" spans="1:4" s="47" customFormat="1" ht="16.5" customHeight="1" x14ac:dyDescent="0.25">
      <c r="A34" s="247" t="s">
        <v>1242</v>
      </c>
      <c r="B34" s="248"/>
      <c r="C34" s="248"/>
      <c r="D34" s="133">
        <v>1</v>
      </c>
    </row>
    <row r="35" spans="1:4" s="47" customFormat="1" ht="16.5" customHeight="1" x14ac:dyDescent="0.25">
      <c r="A35" s="247" t="s">
        <v>1243</v>
      </c>
      <c r="B35" s="248"/>
      <c r="C35" s="248"/>
      <c r="D35" s="133">
        <v>0</v>
      </c>
    </row>
    <row r="36" spans="1:4" s="47" customFormat="1" ht="16.5" customHeight="1" x14ac:dyDescent="0.25">
      <c r="A36" s="228" t="s">
        <v>1244</v>
      </c>
      <c r="B36" s="229"/>
      <c r="C36" s="229"/>
      <c r="D36" s="133">
        <f>D33-D35</f>
        <v>1</v>
      </c>
    </row>
    <row r="37" spans="1:4" ht="14.25" customHeight="1" x14ac:dyDescent="0.25">
      <c r="A37" s="314"/>
      <c r="B37" s="315"/>
      <c r="C37" s="80"/>
      <c r="D37" s="29"/>
    </row>
    <row r="38" spans="1:4" s="39" customFormat="1" ht="37.5" customHeight="1" x14ac:dyDescent="0.25">
      <c r="A38" s="41" t="s">
        <v>1245</v>
      </c>
      <c r="B38" s="240" t="s">
        <v>452</v>
      </c>
      <c r="C38" s="241"/>
      <c r="D38" s="242"/>
    </row>
    <row r="39" spans="1:4" s="104" customFormat="1" ht="13.8" x14ac:dyDescent="0.25">
      <c r="A39" s="153"/>
      <c r="B39" s="154"/>
      <c r="C39" s="155"/>
      <c r="D39" s="103" t="s">
        <v>890</v>
      </c>
    </row>
    <row r="40" spans="1:4" s="47" customFormat="1" ht="24.75" customHeight="1" x14ac:dyDescent="0.25">
      <c r="A40" s="309" t="s">
        <v>1246</v>
      </c>
      <c r="B40" s="310"/>
      <c r="C40" s="310"/>
      <c r="D40" s="157">
        <v>1</v>
      </c>
    </row>
    <row r="41" spans="1:4" s="47" customFormat="1" ht="16.5" customHeight="1" x14ac:dyDescent="0.25">
      <c r="A41" s="67"/>
      <c r="B41" s="68"/>
      <c r="C41" s="133"/>
      <c r="D41" s="133"/>
    </row>
    <row r="42" spans="1:4" s="47" customFormat="1" ht="16.5" customHeight="1" x14ac:dyDescent="0.25">
      <c r="A42" s="247" t="s">
        <v>1247</v>
      </c>
      <c r="B42" s="248"/>
      <c r="C42" s="248"/>
      <c r="D42" s="133">
        <f>D40</f>
        <v>1</v>
      </c>
    </row>
    <row r="43" spans="1:4" s="47" customFormat="1" ht="16.5" customHeight="1" x14ac:dyDescent="0.25">
      <c r="A43" s="247" t="s">
        <v>1248</v>
      </c>
      <c r="B43" s="248"/>
      <c r="C43" s="248"/>
      <c r="D43" s="133">
        <v>2</v>
      </c>
    </row>
    <row r="44" spans="1:4" s="47" customFormat="1" ht="16.5" customHeight="1" x14ac:dyDescent="0.25">
      <c r="A44" s="247" t="s">
        <v>1249</v>
      </c>
      <c r="B44" s="248"/>
      <c r="C44" s="248"/>
      <c r="D44" s="133">
        <v>0</v>
      </c>
    </row>
    <row r="45" spans="1:4" s="47" customFormat="1" ht="16.5" customHeight="1" x14ac:dyDescent="0.25">
      <c r="A45" s="228" t="s">
        <v>1250</v>
      </c>
      <c r="B45" s="229"/>
      <c r="C45" s="229"/>
      <c r="D45" s="133">
        <f>D42-D44</f>
        <v>1</v>
      </c>
    </row>
    <row r="46" spans="1:4" ht="14.25" customHeight="1" x14ac:dyDescent="0.25">
      <c r="A46" s="314"/>
      <c r="B46" s="315"/>
      <c r="C46" s="80"/>
      <c r="D46" s="29"/>
    </row>
    <row r="47" spans="1:4" s="39" customFormat="1" ht="44.25" customHeight="1" x14ac:dyDescent="0.25">
      <c r="A47" s="41" t="s">
        <v>1251</v>
      </c>
      <c r="B47" s="223" t="s">
        <v>456</v>
      </c>
      <c r="C47" s="223"/>
      <c r="D47" s="223"/>
    </row>
    <row r="48" spans="1:4" ht="25.5" customHeight="1" x14ac:dyDescent="0.25">
      <c r="A48" s="255" t="s">
        <v>1252</v>
      </c>
      <c r="B48" s="256"/>
      <c r="C48" s="256"/>
      <c r="D48" s="111">
        <v>1</v>
      </c>
    </row>
    <row r="49" spans="1:4" ht="12.75" customHeight="1" x14ac:dyDescent="0.25">
      <c r="A49" s="237"/>
      <c r="B49" s="238"/>
      <c r="C49" s="238"/>
      <c r="D49" s="112"/>
    </row>
    <row r="50" spans="1:4" ht="28.5" customHeight="1" x14ac:dyDescent="0.25">
      <c r="A50" s="237" t="s">
        <v>1253</v>
      </c>
      <c r="B50" s="238"/>
      <c r="C50" s="238"/>
      <c r="D50" s="55">
        <f>D48</f>
        <v>1</v>
      </c>
    </row>
    <row r="51" spans="1:4" ht="29.25" customHeight="1" x14ac:dyDescent="0.25">
      <c r="A51" s="237" t="s">
        <v>1254</v>
      </c>
      <c r="B51" s="238"/>
      <c r="C51" s="238"/>
      <c r="D51" s="55">
        <v>1</v>
      </c>
    </row>
    <row r="52" spans="1:4" ht="28.5" customHeight="1" x14ac:dyDescent="0.25">
      <c r="A52" s="233" t="s">
        <v>1255</v>
      </c>
      <c r="B52" s="234"/>
      <c r="C52" s="234"/>
      <c r="D52" s="61">
        <v>0</v>
      </c>
    </row>
    <row r="53" spans="1:4" ht="27" customHeight="1" x14ac:dyDescent="0.25">
      <c r="A53" s="235" t="s">
        <v>1256</v>
      </c>
      <c r="B53" s="236"/>
      <c r="C53" s="236"/>
      <c r="D53" s="56">
        <f>D50-D52</f>
        <v>1</v>
      </c>
    </row>
    <row r="54" spans="1:4" x14ac:dyDescent="0.25">
      <c r="A54" s="69"/>
      <c r="B54" s="70"/>
      <c r="C54" s="70"/>
      <c r="D54" s="71"/>
    </row>
    <row r="55" spans="1:4" s="39" customFormat="1" ht="35.25" customHeight="1" x14ac:dyDescent="0.25">
      <c r="A55" s="41" t="s">
        <v>1257</v>
      </c>
      <c r="B55" s="223" t="s">
        <v>458</v>
      </c>
      <c r="C55" s="223"/>
      <c r="D55" s="223"/>
    </row>
    <row r="56" spans="1:4" s="39" customFormat="1" ht="15" customHeight="1" x14ac:dyDescent="0.25">
      <c r="A56" s="311" t="s">
        <v>1259</v>
      </c>
      <c r="B56" s="312"/>
      <c r="C56" s="312"/>
      <c r="D56" s="158">
        <v>7</v>
      </c>
    </row>
    <row r="57" spans="1:4" s="39" customFormat="1" ht="15" customHeight="1" x14ac:dyDescent="0.25">
      <c r="A57" s="247"/>
      <c r="B57" s="248"/>
      <c r="C57" s="248"/>
      <c r="D57" s="113"/>
    </row>
    <row r="58" spans="1:4" s="39" customFormat="1" ht="15" customHeight="1" x14ac:dyDescent="0.25">
      <c r="A58" s="247" t="s">
        <v>1260</v>
      </c>
      <c r="B58" s="248"/>
      <c r="C58" s="248"/>
      <c r="D58" s="99">
        <f>D56</f>
        <v>7</v>
      </c>
    </row>
    <row r="59" spans="1:4" s="39" customFormat="1" ht="15" customHeight="1" x14ac:dyDescent="0.25">
      <c r="A59" s="247" t="s">
        <v>1261</v>
      </c>
      <c r="B59" s="248"/>
      <c r="C59" s="248"/>
      <c r="D59" s="99">
        <v>7</v>
      </c>
    </row>
    <row r="60" spans="1:4" s="39" customFormat="1" ht="15" customHeight="1" x14ac:dyDescent="0.25">
      <c r="A60" s="267" t="s">
        <v>1262</v>
      </c>
      <c r="B60" s="268"/>
      <c r="C60" s="268"/>
      <c r="D60" s="109">
        <v>0</v>
      </c>
    </row>
    <row r="61" spans="1:4" s="39" customFormat="1" ht="15" customHeight="1" x14ac:dyDescent="0.25">
      <c r="A61" s="228" t="s">
        <v>1263</v>
      </c>
      <c r="B61" s="229"/>
      <c r="C61" s="229"/>
      <c r="D61" s="64">
        <f>D58-D60</f>
        <v>7</v>
      </c>
    </row>
    <row r="62" spans="1:4" x14ac:dyDescent="0.25">
      <c r="A62" s="69"/>
      <c r="B62" s="70"/>
      <c r="C62" s="70"/>
      <c r="D62" s="71"/>
    </row>
    <row r="63" spans="1:4" s="39" customFormat="1" ht="33.75" customHeight="1" x14ac:dyDescent="0.25">
      <c r="A63" s="41" t="s">
        <v>1258</v>
      </c>
      <c r="B63" s="223" t="s">
        <v>460</v>
      </c>
      <c r="C63" s="223"/>
      <c r="D63" s="223"/>
    </row>
    <row r="64" spans="1:4" ht="25.5" customHeight="1" x14ac:dyDescent="0.25">
      <c r="A64" s="255" t="s">
        <v>1264</v>
      </c>
      <c r="B64" s="256"/>
      <c r="C64" s="256"/>
      <c r="D64" s="111">
        <v>25</v>
      </c>
    </row>
    <row r="65" spans="1:4" ht="12.75" customHeight="1" x14ac:dyDescent="0.25">
      <c r="A65" s="237"/>
      <c r="B65" s="238"/>
      <c r="C65" s="238"/>
      <c r="D65" s="112"/>
    </row>
    <row r="66" spans="1:4" ht="28.5" customHeight="1" x14ac:dyDescent="0.25">
      <c r="A66" s="237" t="s">
        <v>1265</v>
      </c>
      <c r="B66" s="238"/>
      <c r="C66" s="238"/>
      <c r="D66" s="55">
        <f>D64</f>
        <v>25</v>
      </c>
    </row>
    <row r="67" spans="1:4" ht="29.25" customHeight="1" x14ac:dyDescent="0.25">
      <c r="A67" s="237" t="s">
        <v>1266</v>
      </c>
      <c r="B67" s="238"/>
      <c r="C67" s="238"/>
      <c r="D67" s="55">
        <v>25</v>
      </c>
    </row>
    <row r="68" spans="1:4" ht="28.5" customHeight="1" x14ac:dyDescent="0.25">
      <c r="A68" s="233" t="s">
        <v>1267</v>
      </c>
      <c r="B68" s="234"/>
      <c r="C68" s="234"/>
      <c r="D68" s="61">
        <v>0</v>
      </c>
    </row>
    <row r="69" spans="1:4" ht="27" customHeight="1" x14ac:dyDescent="0.25">
      <c r="A69" s="235" t="s">
        <v>1268</v>
      </c>
      <c r="B69" s="236"/>
      <c r="C69" s="236"/>
      <c r="D69" s="56">
        <f>D66-D68</f>
        <v>25</v>
      </c>
    </row>
    <row r="70" spans="1:4" x14ac:dyDescent="0.25">
      <c r="A70" s="69"/>
      <c r="B70" s="70"/>
      <c r="C70" s="70"/>
      <c r="D70" s="71"/>
    </row>
    <row r="71" spans="1:4" s="39" customFormat="1" ht="24.75" customHeight="1" x14ac:dyDescent="0.25">
      <c r="A71" s="41" t="s">
        <v>1269</v>
      </c>
      <c r="B71" s="223" t="s">
        <v>464</v>
      </c>
      <c r="C71" s="223"/>
      <c r="D71" s="223"/>
    </row>
    <row r="72" spans="1:4" s="39" customFormat="1" ht="15" customHeight="1" x14ac:dyDescent="0.25">
      <c r="A72" s="311" t="s">
        <v>1270</v>
      </c>
      <c r="B72" s="312"/>
      <c r="C72" s="312"/>
      <c r="D72" s="158">
        <v>7</v>
      </c>
    </row>
    <row r="73" spans="1:4" s="39" customFormat="1" ht="15" customHeight="1" x14ac:dyDescent="0.25">
      <c r="A73" s="247"/>
      <c r="B73" s="248"/>
      <c r="C73" s="248"/>
      <c r="D73" s="113"/>
    </row>
    <row r="74" spans="1:4" s="39" customFormat="1" ht="15" customHeight="1" x14ac:dyDescent="0.25">
      <c r="A74" s="247" t="s">
        <v>1271</v>
      </c>
      <c r="B74" s="248"/>
      <c r="C74" s="248"/>
      <c r="D74" s="99">
        <f>D72</f>
        <v>7</v>
      </c>
    </row>
    <row r="75" spans="1:4" s="39" customFormat="1" ht="15" customHeight="1" x14ac:dyDescent="0.25">
      <c r="A75" s="247" t="s">
        <v>1272</v>
      </c>
      <c r="B75" s="248"/>
      <c r="C75" s="248"/>
      <c r="D75" s="99">
        <v>7</v>
      </c>
    </row>
    <row r="76" spans="1:4" s="39" customFormat="1" ht="15" customHeight="1" x14ac:dyDescent="0.25">
      <c r="A76" s="267" t="s">
        <v>1273</v>
      </c>
      <c r="B76" s="268"/>
      <c r="C76" s="268"/>
      <c r="D76" s="109">
        <v>0</v>
      </c>
    </row>
    <row r="77" spans="1:4" s="39" customFormat="1" ht="15" customHeight="1" x14ac:dyDescent="0.25">
      <c r="A77" s="228" t="s">
        <v>1274</v>
      </c>
      <c r="B77" s="229"/>
      <c r="C77" s="229"/>
      <c r="D77" s="64">
        <f>D74-D76</f>
        <v>7</v>
      </c>
    </row>
    <row r="78" spans="1:4" x14ac:dyDescent="0.25">
      <c r="A78" s="69"/>
      <c r="B78" s="70"/>
      <c r="C78" s="70"/>
      <c r="D78" s="71"/>
    </row>
    <row r="79" spans="1:4" s="39" customFormat="1" ht="24.75" customHeight="1" x14ac:dyDescent="0.25">
      <c r="A79" s="41" t="s">
        <v>1275</v>
      </c>
      <c r="B79" s="223" t="s">
        <v>466</v>
      </c>
      <c r="C79" s="223"/>
      <c r="D79" s="223"/>
    </row>
    <row r="80" spans="1:4" s="39" customFormat="1" ht="15" customHeight="1" x14ac:dyDescent="0.25">
      <c r="A80" s="311" t="s">
        <v>1276</v>
      </c>
      <c r="B80" s="312"/>
      <c r="C80" s="312"/>
      <c r="D80" s="158">
        <v>1</v>
      </c>
    </row>
    <row r="81" spans="1:4" s="39" customFormat="1" ht="15" customHeight="1" x14ac:dyDescent="0.25">
      <c r="A81" s="247"/>
      <c r="B81" s="248"/>
      <c r="C81" s="248"/>
      <c r="D81" s="113"/>
    </row>
    <row r="82" spans="1:4" s="39" customFormat="1" ht="15" customHeight="1" x14ac:dyDescent="0.25">
      <c r="A82" s="247" t="s">
        <v>1277</v>
      </c>
      <c r="B82" s="248"/>
      <c r="C82" s="248"/>
      <c r="D82" s="99">
        <f>D80</f>
        <v>1</v>
      </c>
    </row>
    <row r="83" spans="1:4" s="39" customFormat="1" ht="15" customHeight="1" x14ac:dyDescent="0.25">
      <c r="A83" s="247" t="s">
        <v>1278</v>
      </c>
      <c r="B83" s="248"/>
      <c r="C83" s="248"/>
      <c r="D83" s="99">
        <v>1</v>
      </c>
    </row>
    <row r="84" spans="1:4" s="39" customFormat="1" ht="15" customHeight="1" x14ac:dyDescent="0.25">
      <c r="A84" s="267" t="s">
        <v>1279</v>
      </c>
      <c r="B84" s="268"/>
      <c r="C84" s="268"/>
      <c r="D84" s="109">
        <v>0</v>
      </c>
    </row>
    <row r="85" spans="1:4" s="39" customFormat="1" ht="15" customHeight="1" x14ac:dyDescent="0.25">
      <c r="A85" s="228" t="s">
        <v>1280</v>
      </c>
      <c r="B85" s="229"/>
      <c r="C85" s="229"/>
      <c r="D85" s="64">
        <f>D82-D84</f>
        <v>1</v>
      </c>
    </row>
    <row r="86" spans="1:4" x14ac:dyDescent="0.25">
      <c r="A86" s="69"/>
      <c r="B86" s="70"/>
      <c r="C86" s="70"/>
      <c r="D86" s="71"/>
    </row>
    <row r="87" spans="1:4" s="39" customFormat="1" ht="24.75" customHeight="1" x14ac:dyDescent="0.25">
      <c r="A87" s="41" t="s">
        <v>1281</v>
      </c>
      <c r="B87" s="223" t="s">
        <v>468</v>
      </c>
      <c r="C87" s="223"/>
      <c r="D87" s="223"/>
    </row>
    <row r="88" spans="1:4" s="39" customFormat="1" ht="15" customHeight="1" x14ac:dyDescent="0.25">
      <c r="A88" s="311" t="s">
        <v>1276</v>
      </c>
      <c r="B88" s="312"/>
      <c r="C88" s="312"/>
      <c r="D88" s="158">
        <v>25</v>
      </c>
    </row>
    <row r="89" spans="1:4" s="39" customFormat="1" ht="15" customHeight="1" x14ac:dyDescent="0.25">
      <c r="A89" s="247"/>
      <c r="B89" s="248"/>
      <c r="C89" s="248"/>
      <c r="D89" s="113"/>
    </row>
    <row r="90" spans="1:4" s="39" customFormat="1" ht="15" customHeight="1" x14ac:dyDescent="0.25">
      <c r="A90" s="247" t="s">
        <v>1277</v>
      </c>
      <c r="B90" s="248"/>
      <c r="C90" s="248"/>
      <c r="D90" s="99">
        <f>D88</f>
        <v>25</v>
      </c>
    </row>
    <row r="91" spans="1:4" s="39" customFormat="1" ht="15" customHeight="1" x14ac:dyDescent="0.25">
      <c r="A91" s="247" t="s">
        <v>1278</v>
      </c>
      <c r="B91" s="248"/>
      <c r="C91" s="248"/>
      <c r="D91" s="99">
        <v>25</v>
      </c>
    </row>
    <row r="92" spans="1:4" s="39" customFormat="1" ht="15" customHeight="1" x14ac:dyDescent="0.25">
      <c r="A92" s="267" t="s">
        <v>1279</v>
      </c>
      <c r="B92" s="268"/>
      <c r="C92" s="268"/>
      <c r="D92" s="109">
        <v>0</v>
      </c>
    </row>
    <row r="93" spans="1:4" s="39" customFormat="1" ht="15" customHeight="1" x14ac:dyDescent="0.25">
      <c r="A93" s="228" t="s">
        <v>1280</v>
      </c>
      <c r="B93" s="229"/>
      <c r="C93" s="229"/>
      <c r="D93" s="64">
        <f>D90-D92</f>
        <v>25</v>
      </c>
    </row>
    <row r="94" spans="1:4" x14ac:dyDescent="0.25">
      <c r="A94" s="69"/>
      <c r="B94" s="70"/>
      <c r="C94" s="70"/>
      <c r="D94" s="71"/>
    </row>
    <row r="95" spans="1:4" ht="17.25" customHeight="1" x14ac:dyDescent="0.25">
      <c r="A95" s="110" t="s">
        <v>1282</v>
      </c>
      <c r="B95" s="313" t="s">
        <v>470</v>
      </c>
      <c r="C95" s="313"/>
      <c r="D95" s="313"/>
    </row>
    <row r="96" spans="1:4" s="39" customFormat="1" ht="21" customHeight="1" x14ac:dyDescent="0.25">
      <c r="A96" s="41" t="s">
        <v>1283</v>
      </c>
      <c r="B96" s="223" t="s">
        <v>976</v>
      </c>
      <c r="C96" s="223"/>
      <c r="D96" s="223"/>
    </row>
    <row r="97" spans="1:4" s="39" customFormat="1" ht="14.25" customHeight="1" x14ac:dyDescent="0.25">
      <c r="A97" s="311" t="s">
        <v>1284</v>
      </c>
      <c r="B97" s="312"/>
      <c r="C97" s="312"/>
      <c r="D97" s="158">
        <v>2</v>
      </c>
    </row>
    <row r="98" spans="1:4" ht="12.75" customHeight="1" x14ac:dyDescent="0.25">
      <c r="A98" s="237"/>
      <c r="B98" s="238"/>
      <c r="C98" s="238"/>
      <c r="D98" s="112"/>
    </row>
    <row r="99" spans="1:4" ht="14.25" customHeight="1" x14ac:dyDescent="0.25">
      <c r="A99" s="224" t="s">
        <v>1285</v>
      </c>
      <c r="B99" s="225"/>
      <c r="C99" s="225"/>
      <c r="D99" s="55">
        <f>D97</f>
        <v>2</v>
      </c>
    </row>
    <row r="100" spans="1:4" ht="14.25" customHeight="1" x14ac:dyDescent="0.25">
      <c r="A100" s="224" t="s">
        <v>1286</v>
      </c>
      <c r="B100" s="225"/>
      <c r="C100" s="225"/>
      <c r="D100" s="55">
        <v>2</v>
      </c>
    </row>
    <row r="101" spans="1:4" ht="14.25" customHeight="1" x14ac:dyDescent="0.25">
      <c r="A101" s="231" t="s">
        <v>1287</v>
      </c>
      <c r="B101" s="232"/>
      <c r="C101" s="232"/>
      <c r="D101" s="61">
        <v>0</v>
      </c>
    </row>
    <row r="102" spans="1:4" ht="14.25" customHeight="1" x14ac:dyDescent="0.25">
      <c r="A102" s="221" t="s">
        <v>1288</v>
      </c>
      <c r="B102" s="222"/>
      <c r="C102" s="222"/>
      <c r="D102" s="56">
        <f>D99-D101</f>
        <v>2</v>
      </c>
    </row>
    <row r="103" spans="1:4" x14ac:dyDescent="0.25">
      <c r="A103" s="69"/>
      <c r="B103" s="70"/>
      <c r="C103" s="70"/>
      <c r="D103" s="71"/>
    </row>
    <row r="104" spans="1:4" ht="17.25" customHeight="1" x14ac:dyDescent="0.25">
      <c r="A104" s="110" t="s">
        <v>1071</v>
      </c>
      <c r="B104" s="313" t="s">
        <v>546</v>
      </c>
      <c r="C104" s="313"/>
      <c r="D104" s="313"/>
    </row>
    <row r="105" spans="1:4" s="39" customFormat="1" ht="33.75" customHeight="1" x14ac:dyDescent="0.25">
      <c r="A105" s="41" t="s">
        <v>1289</v>
      </c>
      <c r="B105" s="223" t="s">
        <v>555</v>
      </c>
      <c r="C105" s="223"/>
      <c r="D105" s="223"/>
    </row>
    <row r="106" spans="1:4" s="39" customFormat="1" ht="26.25" customHeight="1" x14ac:dyDescent="0.25">
      <c r="A106" s="311" t="s">
        <v>1290</v>
      </c>
      <c r="B106" s="312"/>
      <c r="C106" s="312"/>
      <c r="D106" s="158">
        <v>13</v>
      </c>
    </row>
    <row r="107" spans="1:4" ht="12.75" customHeight="1" x14ac:dyDescent="0.25">
      <c r="A107" s="237"/>
      <c r="B107" s="238"/>
      <c r="C107" s="238"/>
      <c r="D107" s="112"/>
    </row>
    <row r="108" spans="1:4" ht="14.25" customHeight="1" x14ac:dyDescent="0.25">
      <c r="A108" s="224" t="s">
        <v>1291</v>
      </c>
      <c r="B108" s="225"/>
      <c r="C108" s="225"/>
      <c r="D108" s="55">
        <v>13</v>
      </c>
    </row>
    <row r="109" spans="1:4" ht="14.25" customHeight="1" x14ac:dyDescent="0.25">
      <c r="A109" s="224" t="s">
        <v>1292</v>
      </c>
      <c r="B109" s="225"/>
      <c r="C109" s="225"/>
      <c r="D109" s="55">
        <v>13</v>
      </c>
    </row>
    <row r="110" spans="1:4" ht="14.25" customHeight="1" x14ac:dyDescent="0.25">
      <c r="A110" s="231" t="s">
        <v>1293</v>
      </c>
      <c r="B110" s="232"/>
      <c r="C110" s="232"/>
      <c r="D110" s="61">
        <v>0</v>
      </c>
    </row>
    <row r="111" spans="1:4" ht="14.25" customHeight="1" x14ac:dyDescent="0.25">
      <c r="A111" s="221" t="s">
        <v>1294</v>
      </c>
      <c r="B111" s="222"/>
      <c r="C111" s="222"/>
      <c r="D111" s="56">
        <f>D108</f>
        <v>13</v>
      </c>
    </row>
    <row r="112" spans="1:4" x14ac:dyDescent="0.25">
      <c r="A112" s="69"/>
      <c r="B112" s="70"/>
      <c r="C112" s="70"/>
      <c r="D112" s="71"/>
    </row>
    <row r="113" spans="1:4" ht="17.25" customHeight="1" x14ac:dyDescent="0.25">
      <c r="A113" s="110" t="s">
        <v>1295</v>
      </c>
      <c r="B113" s="313" t="s">
        <v>569</v>
      </c>
      <c r="C113" s="313"/>
      <c r="D113" s="313"/>
    </row>
    <row r="114" spans="1:4" s="39" customFormat="1" ht="31.5" customHeight="1" x14ac:dyDescent="0.25">
      <c r="A114" s="41" t="s">
        <v>1296</v>
      </c>
      <c r="B114" s="223" t="s">
        <v>579</v>
      </c>
      <c r="C114" s="223"/>
      <c r="D114" s="223"/>
    </row>
    <row r="115" spans="1:4" s="39" customFormat="1" ht="17.25" customHeight="1" x14ac:dyDescent="0.25">
      <c r="A115" s="311" t="s">
        <v>1297</v>
      </c>
      <c r="B115" s="312"/>
      <c r="C115" s="312"/>
      <c r="D115" s="158">
        <v>3</v>
      </c>
    </row>
    <row r="116" spans="1:4" ht="12.75" customHeight="1" x14ac:dyDescent="0.25">
      <c r="A116" s="237"/>
      <c r="B116" s="238"/>
      <c r="C116" s="238"/>
      <c r="D116" s="112"/>
    </row>
    <row r="117" spans="1:4" ht="14.25" customHeight="1" x14ac:dyDescent="0.25">
      <c r="A117" s="224" t="s">
        <v>1328</v>
      </c>
      <c r="B117" s="225"/>
      <c r="C117" s="225"/>
      <c r="D117" s="55">
        <f>D115</f>
        <v>3</v>
      </c>
    </row>
    <row r="118" spans="1:4" ht="14.25" customHeight="1" x14ac:dyDescent="0.25">
      <c r="A118" s="224" t="s">
        <v>1329</v>
      </c>
      <c r="B118" s="225"/>
      <c r="C118" s="225"/>
      <c r="D118" s="55">
        <v>3</v>
      </c>
    </row>
    <row r="119" spans="1:4" ht="14.25" customHeight="1" x14ac:dyDescent="0.25">
      <c r="A119" s="231" t="s">
        <v>1330</v>
      </c>
      <c r="B119" s="232"/>
      <c r="C119" s="232"/>
      <c r="D119" s="61">
        <v>0</v>
      </c>
    </row>
    <row r="120" spans="1:4" ht="14.25" customHeight="1" x14ac:dyDescent="0.25">
      <c r="A120" s="221" t="s">
        <v>1331</v>
      </c>
      <c r="B120" s="222"/>
      <c r="C120" s="222"/>
      <c r="D120" s="56">
        <f>D117-D119</f>
        <v>3</v>
      </c>
    </row>
    <row r="121" spans="1:4" x14ac:dyDescent="0.25">
      <c r="A121" s="69"/>
      <c r="B121" s="70"/>
      <c r="C121" s="70"/>
      <c r="D121" s="71"/>
    </row>
    <row r="122" spans="1:4" s="39" customFormat="1" ht="29.25" customHeight="1" x14ac:dyDescent="0.25">
      <c r="A122" s="41" t="s">
        <v>1298</v>
      </c>
      <c r="B122" s="223" t="s">
        <v>581</v>
      </c>
      <c r="C122" s="223"/>
      <c r="D122" s="223"/>
    </row>
    <row r="123" spans="1:4" s="39" customFormat="1" ht="15.75" customHeight="1" x14ac:dyDescent="0.25">
      <c r="A123" s="311" t="s">
        <v>1299</v>
      </c>
      <c r="B123" s="312"/>
      <c r="C123" s="312"/>
      <c r="D123" s="158">
        <v>1</v>
      </c>
    </row>
    <row r="124" spans="1:4" ht="12.75" customHeight="1" x14ac:dyDescent="0.25">
      <c r="A124" s="237"/>
      <c r="B124" s="238"/>
      <c r="C124" s="238"/>
      <c r="D124" s="112"/>
    </row>
    <row r="125" spans="1:4" ht="14.25" customHeight="1" x14ac:dyDescent="0.25">
      <c r="A125" s="224" t="s">
        <v>1306</v>
      </c>
      <c r="B125" s="225"/>
      <c r="C125" s="225"/>
      <c r="D125" s="55">
        <f>D123</f>
        <v>1</v>
      </c>
    </row>
    <row r="126" spans="1:4" ht="14.25" customHeight="1" x14ac:dyDescent="0.25">
      <c r="A126" s="224" t="s">
        <v>1307</v>
      </c>
      <c r="B126" s="225"/>
      <c r="C126" s="225"/>
      <c r="D126" s="55">
        <v>1</v>
      </c>
    </row>
    <row r="127" spans="1:4" ht="14.25" customHeight="1" x14ac:dyDescent="0.25">
      <c r="A127" s="231" t="s">
        <v>1308</v>
      </c>
      <c r="B127" s="232"/>
      <c r="C127" s="232"/>
      <c r="D127" s="61">
        <v>0</v>
      </c>
    </row>
    <row r="128" spans="1:4" ht="14.25" customHeight="1" x14ac:dyDescent="0.25">
      <c r="A128" s="221" t="s">
        <v>1309</v>
      </c>
      <c r="B128" s="222"/>
      <c r="C128" s="222"/>
      <c r="D128" s="56">
        <f>D125-D127</f>
        <v>1</v>
      </c>
    </row>
    <row r="129" spans="1:4" x14ac:dyDescent="0.25">
      <c r="A129" s="69"/>
      <c r="B129" s="70"/>
      <c r="C129" s="70"/>
      <c r="D129" s="71"/>
    </row>
    <row r="130" spans="1:4" s="39" customFormat="1" ht="30" customHeight="1" x14ac:dyDescent="0.25">
      <c r="A130" s="41" t="s">
        <v>1300</v>
      </c>
      <c r="B130" s="223" t="s">
        <v>583</v>
      </c>
      <c r="C130" s="223"/>
      <c r="D130" s="223"/>
    </row>
    <row r="131" spans="1:4" s="39" customFormat="1" ht="18" customHeight="1" x14ac:dyDescent="0.25">
      <c r="A131" s="311" t="s">
        <v>1301</v>
      </c>
      <c r="B131" s="312"/>
      <c r="C131" s="312"/>
      <c r="D131" s="158">
        <v>1</v>
      </c>
    </row>
    <row r="132" spans="1:4" ht="12.75" customHeight="1" x14ac:dyDescent="0.25">
      <c r="A132" s="237"/>
      <c r="B132" s="238"/>
      <c r="C132" s="238"/>
      <c r="D132" s="112"/>
    </row>
    <row r="133" spans="1:4" ht="14.25" customHeight="1" x14ac:dyDescent="0.25">
      <c r="A133" s="224" t="s">
        <v>1302</v>
      </c>
      <c r="B133" s="225"/>
      <c r="C133" s="225"/>
      <c r="D133" s="55">
        <f>D131</f>
        <v>1</v>
      </c>
    </row>
    <row r="134" spans="1:4" ht="14.25" customHeight="1" x14ac:dyDescent="0.25">
      <c r="A134" s="224" t="s">
        <v>1303</v>
      </c>
      <c r="B134" s="225"/>
      <c r="C134" s="225"/>
      <c r="D134" s="55">
        <v>1</v>
      </c>
    </row>
    <row r="135" spans="1:4" ht="14.25" customHeight="1" x14ac:dyDescent="0.25">
      <c r="A135" s="231" t="s">
        <v>1314</v>
      </c>
      <c r="B135" s="232"/>
      <c r="C135" s="232"/>
      <c r="D135" s="61">
        <v>0</v>
      </c>
    </row>
    <row r="136" spans="1:4" ht="14.25" customHeight="1" x14ac:dyDescent="0.25">
      <c r="A136" s="221" t="s">
        <v>1315</v>
      </c>
      <c r="B136" s="222"/>
      <c r="C136" s="222"/>
      <c r="D136" s="56">
        <f>D133-D135</f>
        <v>1</v>
      </c>
    </row>
    <row r="137" spans="1:4" x14ac:dyDescent="0.25">
      <c r="A137" s="69"/>
      <c r="B137" s="70"/>
      <c r="C137" s="70"/>
      <c r="D137" s="71"/>
    </row>
    <row r="138" spans="1:4" s="39" customFormat="1" ht="27" customHeight="1" x14ac:dyDescent="0.25">
      <c r="A138" s="41" t="s">
        <v>1304</v>
      </c>
      <c r="B138" s="223" t="s">
        <v>585</v>
      </c>
      <c r="C138" s="223"/>
      <c r="D138" s="223"/>
    </row>
    <row r="139" spans="1:4" s="39" customFormat="1" ht="25.5" customHeight="1" x14ac:dyDescent="0.25">
      <c r="A139" s="311" t="s">
        <v>1305</v>
      </c>
      <c r="B139" s="312"/>
      <c r="C139" s="312"/>
      <c r="D139" s="158">
        <v>10</v>
      </c>
    </row>
    <row r="140" spans="1:4" ht="12.75" customHeight="1" x14ac:dyDescent="0.25">
      <c r="A140" s="237"/>
      <c r="B140" s="238"/>
      <c r="C140" s="238"/>
      <c r="D140" s="112"/>
    </row>
    <row r="141" spans="1:4" ht="14.25" customHeight="1" x14ac:dyDescent="0.25">
      <c r="A141" s="224" t="s">
        <v>1310</v>
      </c>
      <c r="B141" s="225"/>
      <c r="C141" s="225"/>
      <c r="D141" s="55">
        <f>D139</f>
        <v>10</v>
      </c>
    </row>
    <row r="142" spans="1:4" ht="14.25" customHeight="1" x14ac:dyDescent="0.25">
      <c r="A142" s="224" t="s">
        <v>1311</v>
      </c>
      <c r="B142" s="225"/>
      <c r="C142" s="225"/>
      <c r="D142" s="55">
        <v>10</v>
      </c>
    </row>
    <row r="143" spans="1:4" ht="14.25" customHeight="1" x14ac:dyDescent="0.25">
      <c r="A143" s="231" t="s">
        <v>1312</v>
      </c>
      <c r="B143" s="232"/>
      <c r="C143" s="232"/>
      <c r="D143" s="61">
        <v>0</v>
      </c>
    </row>
    <row r="144" spans="1:4" ht="14.25" customHeight="1" x14ac:dyDescent="0.25">
      <c r="A144" s="221" t="s">
        <v>1313</v>
      </c>
      <c r="B144" s="222"/>
      <c r="C144" s="222"/>
      <c r="D144" s="56">
        <f>D141-D143</f>
        <v>10</v>
      </c>
    </row>
    <row r="145" spans="1:4" x14ac:dyDescent="0.25">
      <c r="A145" s="69"/>
      <c r="B145" s="70"/>
      <c r="C145" s="70"/>
      <c r="D145" s="71"/>
    </row>
    <row r="146" spans="1:4" s="39" customFormat="1" ht="24" customHeight="1" x14ac:dyDescent="0.25">
      <c r="A146" s="41" t="s">
        <v>1316</v>
      </c>
      <c r="B146" s="223" t="s">
        <v>587</v>
      </c>
      <c r="C146" s="223"/>
      <c r="D146" s="223"/>
    </row>
    <row r="147" spans="1:4" ht="25.5" customHeight="1" x14ac:dyDescent="0.25">
      <c r="A147" s="311" t="s">
        <v>1317</v>
      </c>
      <c r="B147" s="312"/>
      <c r="C147" s="312"/>
      <c r="D147" s="111">
        <v>10</v>
      </c>
    </row>
    <row r="148" spans="1:4" ht="12.75" customHeight="1" x14ac:dyDescent="0.25">
      <c r="A148" s="237"/>
      <c r="B148" s="238"/>
      <c r="C148" s="238"/>
      <c r="D148" s="112"/>
    </row>
    <row r="149" spans="1:4" ht="14.25" customHeight="1" x14ac:dyDescent="0.25">
      <c r="A149" s="224" t="s">
        <v>1310</v>
      </c>
      <c r="B149" s="225"/>
      <c r="C149" s="225"/>
      <c r="D149" s="55">
        <f>D147</f>
        <v>10</v>
      </c>
    </row>
    <row r="150" spans="1:4" ht="14.25" customHeight="1" x14ac:dyDescent="0.25">
      <c r="A150" s="224" t="s">
        <v>1311</v>
      </c>
      <c r="B150" s="225"/>
      <c r="C150" s="225"/>
      <c r="D150" s="55">
        <v>10</v>
      </c>
    </row>
    <row r="151" spans="1:4" ht="14.25" customHeight="1" x14ac:dyDescent="0.25">
      <c r="A151" s="231" t="s">
        <v>1312</v>
      </c>
      <c r="B151" s="232"/>
      <c r="C151" s="232"/>
      <c r="D151" s="61">
        <v>0</v>
      </c>
    </row>
    <row r="152" spans="1:4" ht="14.25" customHeight="1" x14ac:dyDescent="0.25">
      <c r="A152" s="221" t="s">
        <v>1313</v>
      </c>
      <c r="B152" s="222"/>
      <c r="C152" s="222"/>
      <c r="D152" s="56">
        <f>D149-D151</f>
        <v>10</v>
      </c>
    </row>
    <row r="153" spans="1:4" x14ac:dyDescent="0.25">
      <c r="A153" s="69"/>
      <c r="B153" s="70"/>
      <c r="C153" s="70"/>
      <c r="D153" s="71"/>
    </row>
    <row r="154" spans="1:4" s="39" customFormat="1" ht="24" customHeight="1" x14ac:dyDescent="0.25">
      <c r="A154" s="41" t="s">
        <v>1318</v>
      </c>
      <c r="B154" s="223" t="s">
        <v>589</v>
      </c>
      <c r="C154" s="223"/>
      <c r="D154" s="223"/>
    </row>
    <row r="155" spans="1:4" ht="25.5" customHeight="1" x14ac:dyDescent="0.25">
      <c r="A155" s="255" t="s">
        <v>1319</v>
      </c>
      <c r="B155" s="256"/>
      <c r="C155" s="256"/>
      <c r="D155" s="111">
        <v>0.1</v>
      </c>
    </row>
    <row r="156" spans="1:4" ht="12.75" customHeight="1" x14ac:dyDescent="0.25">
      <c r="A156" s="237"/>
      <c r="B156" s="238"/>
      <c r="C156" s="238"/>
      <c r="D156" s="112"/>
    </row>
    <row r="157" spans="1:4" ht="14.25" customHeight="1" x14ac:dyDescent="0.25">
      <c r="A157" s="224" t="s">
        <v>1320</v>
      </c>
      <c r="B157" s="225"/>
      <c r="C157" s="225"/>
      <c r="D157" s="55">
        <f>D155</f>
        <v>0.1</v>
      </c>
    </row>
    <row r="158" spans="1:4" ht="14.25" customHeight="1" x14ac:dyDescent="0.25">
      <c r="A158" s="224" t="s">
        <v>1321</v>
      </c>
      <c r="B158" s="225"/>
      <c r="C158" s="225"/>
      <c r="D158" s="55">
        <v>0.1</v>
      </c>
    </row>
    <row r="159" spans="1:4" ht="14.25" customHeight="1" x14ac:dyDescent="0.25">
      <c r="A159" s="231" t="s">
        <v>1322</v>
      </c>
      <c r="B159" s="232"/>
      <c r="C159" s="232"/>
      <c r="D159" s="61">
        <v>0</v>
      </c>
    </row>
    <row r="160" spans="1:4" ht="14.25" customHeight="1" x14ac:dyDescent="0.25">
      <c r="A160" s="221" t="s">
        <v>1323</v>
      </c>
      <c r="B160" s="222"/>
      <c r="C160" s="222"/>
      <c r="D160" s="56">
        <f>D157-D159</f>
        <v>0.1</v>
      </c>
    </row>
    <row r="161" spans="1:4" x14ac:dyDescent="0.25">
      <c r="A161" s="69"/>
      <c r="B161" s="70"/>
      <c r="C161" s="70"/>
      <c r="D161" s="71"/>
    </row>
    <row r="162" spans="1:4" s="39" customFormat="1" ht="24" customHeight="1" x14ac:dyDescent="0.25">
      <c r="A162" s="41" t="s">
        <v>1324</v>
      </c>
      <c r="B162" s="223" t="s">
        <v>591</v>
      </c>
      <c r="C162" s="223"/>
      <c r="D162" s="223"/>
    </row>
    <row r="163" spans="1:4" s="39" customFormat="1" ht="18.75" customHeight="1" x14ac:dyDescent="0.25">
      <c r="A163" s="311" t="s">
        <v>1325</v>
      </c>
      <c r="B163" s="312"/>
      <c r="C163" s="312"/>
      <c r="D163" s="158">
        <v>10</v>
      </c>
    </row>
    <row r="164" spans="1:4" ht="12.75" customHeight="1" x14ac:dyDescent="0.25">
      <c r="A164" s="237"/>
      <c r="B164" s="238"/>
      <c r="C164" s="238"/>
      <c r="D164" s="112"/>
    </row>
    <row r="165" spans="1:4" ht="14.25" customHeight="1" x14ac:dyDescent="0.25">
      <c r="A165" s="224" t="s">
        <v>1326</v>
      </c>
      <c r="B165" s="225"/>
      <c r="C165" s="225"/>
      <c r="D165" s="55">
        <f>D163</f>
        <v>10</v>
      </c>
    </row>
    <row r="166" spans="1:4" ht="14.25" customHeight="1" x14ac:dyDescent="0.25">
      <c r="A166" s="224" t="s">
        <v>1327</v>
      </c>
      <c r="B166" s="225"/>
      <c r="C166" s="225"/>
      <c r="D166" s="55">
        <v>10</v>
      </c>
    </row>
    <row r="167" spans="1:4" ht="14.25" customHeight="1" x14ac:dyDescent="0.25">
      <c r="A167" s="231" t="s">
        <v>1332</v>
      </c>
      <c r="B167" s="232"/>
      <c r="C167" s="232"/>
      <c r="D167" s="61">
        <v>0</v>
      </c>
    </row>
    <row r="168" spans="1:4" ht="14.25" customHeight="1" x14ac:dyDescent="0.25">
      <c r="A168" s="221" t="s">
        <v>1333</v>
      </c>
      <c r="B168" s="222"/>
      <c r="C168" s="222"/>
      <c r="D168" s="56">
        <f>D165-D167</f>
        <v>10</v>
      </c>
    </row>
    <row r="169" spans="1:4" x14ac:dyDescent="0.25">
      <c r="A169" s="69"/>
      <c r="B169" s="70"/>
      <c r="C169" s="70"/>
      <c r="D169" s="71"/>
    </row>
  </sheetData>
  <mergeCells count="139">
    <mergeCell ref="A159:C159"/>
    <mergeCell ref="A160:C160"/>
    <mergeCell ref="B138:D138"/>
    <mergeCell ref="A139:C139"/>
    <mergeCell ref="A140:C140"/>
    <mergeCell ref="A141:C141"/>
    <mergeCell ref="A142:C142"/>
    <mergeCell ref="A143:C143"/>
    <mergeCell ref="A144:C144"/>
    <mergeCell ref="B146:D146"/>
    <mergeCell ref="A147:C147"/>
    <mergeCell ref="A148:C148"/>
    <mergeCell ref="A149:C149"/>
    <mergeCell ref="A150:C150"/>
    <mergeCell ref="A151:C151"/>
    <mergeCell ref="A152:C152"/>
    <mergeCell ref="A124:C124"/>
    <mergeCell ref="A125:C125"/>
    <mergeCell ref="A127:C127"/>
    <mergeCell ref="A126:C126"/>
    <mergeCell ref="A168:C168"/>
    <mergeCell ref="A163:C163"/>
    <mergeCell ref="A164:C164"/>
    <mergeCell ref="A165:C165"/>
    <mergeCell ref="A167:C167"/>
    <mergeCell ref="A166:C166"/>
    <mergeCell ref="A128:C128"/>
    <mergeCell ref="B162:D162"/>
    <mergeCell ref="B130:D130"/>
    <mergeCell ref="A131:C131"/>
    <mergeCell ref="A132:C132"/>
    <mergeCell ref="A133:C133"/>
    <mergeCell ref="A134:C134"/>
    <mergeCell ref="A135:C135"/>
    <mergeCell ref="A136:C136"/>
    <mergeCell ref="B154:D154"/>
    <mergeCell ref="A155:C155"/>
    <mergeCell ref="A156:C156"/>
    <mergeCell ref="A157:C157"/>
    <mergeCell ref="A158:C158"/>
    <mergeCell ref="A123:C123"/>
    <mergeCell ref="B113:D113"/>
    <mergeCell ref="A115:C115"/>
    <mergeCell ref="A116:C116"/>
    <mergeCell ref="A120:C120"/>
    <mergeCell ref="B122:D122"/>
    <mergeCell ref="A118:C118"/>
    <mergeCell ref="B114:D114"/>
    <mergeCell ref="A117:C117"/>
    <mergeCell ref="A119:C119"/>
    <mergeCell ref="A7:D7"/>
    <mergeCell ref="B9:D9"/>
    <mergeCell ref="B47:D47"/>
    <mergeCell ref="A48:C48"/>
    <mergeCell ref="A15:C15"/>
    <mergeCell ref="A16:C16"/>
    <mergeCell ref="A17:C17"/>
    <mergeCell ref="A18:C18"/>
    <mergeCell ref="A19:C19"/>
    <mergeCell ref="B10:D10"/>
    <mergeCell ref="B11:D11"/>
    <mergeCell ref="B29:D29"/>
    <mergeCell ref="A13:C13"/>
    <mergeCell ref="A22:C22"/>
    <mergeCell ref="A24:C24"/>
    <mergeCell ref="A25:C25"/>
    <mergeCell ref="A26:C26"/>
    <mergeCell ref="B20:D20"/>
    <mergeCell ref="A27:C27"/>
    <mergeCell ref="A28:B28"/>
    <mergeCell ref="B38:D38"/>
    <mergeCell ref="A40:C40"/>
    <mergeCell ref="A37:B37"/>
    <mergeCell ref="A109:C109"/>
    <mergeCell ref="A111:C111"/>
    <mergeCell ref="A110:C110"/>
    <mergeCell ref="B96:D96"/>
    <mergeCell ref="A97:C97"/>
    <mergeCell ref="A98:C98"/>
    <mergeCell ref="A49:C49"/>
    <mergeCell ref="A50:C50"/>
    <mergeCell ref="B95:D95"/>
    <mergeCell ref="A53:C53"/>
    <mergeCell ref="A59:C59"/>
    <mergeCell ref="A60:C60"/>
    <mergeCell ref="A61:C61"/>
    <mergeCell ref="B63:D63"/>
    <mergeCell ref="A64:C64"/>
    <mergeCell ref="A65:C65"/>
    <mergeCell ref="A66:C66"/>
    <mergeCell ref="A67:C67"/>
    <mergeCell ref="A68:C68"/>
    <mergeCell ref="A52:C52"/>
    <mergeCell ref="A51:C51"/>
    <mergeCell ref="A99:C99"/>
    <mergeCell ref="A100:C100"/>
    <mergeCell ref="A102:C102"/>
    <mergeCell ref="B105:D105"/>
    <mergeCell ref="A106:C106"/>
    <mergeCell ref="B104:D104"/>
    <mergeCell ref="A101:C101"/>
    <mergeCell ref="A107:C107"/>
    <mergeCell ref="A108:C108"/>
    <mergeCell ref="A45:C45"/>
    <mergeCell ref="B55:D55"/>
    <mergeCell ref="A56:C56"/>
    <mergeCell ref="A57:C57"/>
    <mergeCell ref="A58:C58"/>
    <mergeCell ref="A46:B46"/>
    <mergeCell ref="A77:C77"/>
    <mergeCell ref="B79:D79"/>
    <mergeCell ref="A80:C80"/>
    <mergeCell ref="A92:C92"/>
    <mergeCell ref="A93:C93"/>
    <mergeCell ref="B87:D87"/>
    <mergeCell ref="A88:C88"/>
    <mergeCell ref="A89:C89"/>
    <mergeCell ref="A90:C90"/>
    <mergeCell ref="A91:C91"/>
    <mergeCell ref="A81:C81"/>
    <mergeCell ref="A82:C82"/>
    <mergeCell ref="A83:C83"/>
    <mergeCell ref="A84:C84"/>
    <mergeCell ref="A85:C85"/>
    <mergeCell ref="A31:C31"/>
    <mergeCell ref="A33:C33"/>
    <mergeCell ref="A34:C34"/>
    <mergeCell ref="A35:C35"/>
    <mergeCell ref="A36:C36"/>
    <mergeCell ref="A42:C42"/>
    <mergeCell ref="A43:C43"/>
    <mergeCell ref="A75:C75"/>
    <mergeCell ref="A76:C76"/>
    <mergeCell ref="A69:C69"/>
    <mergeCell ref="B71:D71"/>
    <mergeCell ref="A72:C72"/>
    <mergeCell ref="A73:C73"/>
    <mergeCell ref="A74:C74"/>
    <mergeCell ref="A44:C44"/>
  </mergeCells>
  <printOptions horizontalCentered="1"/>
  <pageMargins left="0.51181102362204722" right="0.51181102362204722" top="0.78740157480314965" bottom="0.78740157480314965" header="0.31496062992125984" footer="0.31496062992125984"/>
  <pageSetup paperSize="9" scale="95" orientation="portrait" horizontalDpi="360" verticalDpi="360" r:id="rId1"/>
  <headerFooter>
    <oddFooter>&amp;R&amp;P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Planilhas</vt:lpstr>
      </vt:variant>
      <vt:variant>
        <vt:i4>13</vt:i4>
      </vt:variant>
      <vt:variant>
        <vt:lpstr>Intervalos Nomeados</vt:lpstr>
      </vt:variant>
      <vt:variant>
        <vt:i4>13</vt:i4>
      </vt:variant>
    </vt:vector>
  </HeadingPairs>
  <TitlesOfParts>
    <vt:vector size="26" baseType="lpstr">
      <vt:lpstr>Planilha</vt:lpstr>
      <vt:lpstr>RESUMO MEM.</vt:lpstr>
      <vt:lpstr>7.0</vt:lpstr>
      <vt:lpstr>10.0</vt:lpstr>
      <vt:lpstr>12.0</vt:lpstr>
      <vt:lpstr>14.0</vt:lpstr>
      <vt:lpstr>16.0</vt:lpstr>
      <vt:lpstr>17.0</vt:lpstr>
      <vt:lpstr>18.0</vt:lpstr>
      <vt:lpstr>19.0</vt:lpstr>
      <vt:lpstr>20.0</vt:lpstr>
      <vt:lpstr>21.0</vt:lpstr>
      <vt:lpstr>24.0</vt:lpstr>
      <vt:lpstr>'12.0'!Area_de_impressao</vt:lpstr>
      <vt:lpstr>'14.0'!Area_de_impressao</vt:lpstr>
      <vt:lpstr>'16.0'!Area_de_impressao</vt:lpstr>
      <vt:lpstr>'17.0'!Area_de_impressao</vt:lpstr>
      <vt:lpstr>'18.0'!Area_de_impressao</vt:lpstr>
      <vt:lpstr>'19.0'!Area_de_impressao</vt:lpstr>
      <vt:lpstr>'20.0'!Area_de_impressao</vt:lpstr>
      <vt:lpstr>'21.0'!Area_de_impressao</vt:lpstr>
      <vt:lpstr>'24.0'!Area_de_impressao</vt:lpstr>
      <vt:lpstr>'7.0'!Area_de_impressao</vt:lpstr>
      <vt:lpstr>Planilha!Area_de_impressao</vt:lpstr>
      <vt:lpstr>'RESUMO MEM.'!Area_de_impressao</vt:lpstr>
      <vt:lpstr>Planilha!Titulos_de_impressao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FLY-PC</dc:creator>
  <cp:lastModifiedBy>Gabriela Silva</cp:lastModifiedBy>
  <cp:lastPrinted>2025-10-02T15:16:21Z</cp:lastPrinted>
  <dcterms:created xsi:type="dcterms:W3CDTF">2024-04-01T18:39:26Z</dcterms:created>
  <dcterms:modified xsi:type="dcterms:W3CDTF">2026-04-14T15:02:13Z</dcterms:modified>
</cp:coreProperties>
</file>